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76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'доходы'!$A$15:$K$15</definedName>
    <definedName name="_xlnm._FilterDatabase" localSheetId="1" hidden="1">'расходы'!$A$7:$J$246</definedName>
    <definedName name="_xlnm.Print_Titles" localSheetId="0">'доходы'!$11:$13</definedName>
    <definedName name="_xlnm.Print_Titles" localSheetId="2">'источники'!$2:$3</definedName>
    <definedName name="_xlnm.Print_Titles" localSheetId="1">'расходы'!$3:$5</definedName>
    <definedName name="_xlnm.Print_Area" localSheetId="1">'расходы'!$A$1:$J$246</definedName>
  </definedNames>
  <calcPr fullCalcOnLoad="1"/>
</workbook>
</file>

<file path=xl/sharedStrings.xml><?xml version="1.0" encoding="utf-8"?>
<sst xmlns="http://schemas.openxmlformats.org/spreadsheetml/2006/main" count="1961" uniqueCount="554">
  <si>
    <t>Получение кредитов от кредитных организаций бюджетами городских поселений в валюте РФ</t>
  </si>
  <si>
    <r>
      <t xml:space="preserve">Погашение бюджетами городских поселений кредитов от кредитных организаций в валюте РФ со знаком   </t>
    </r>
    <r>
      <rPr>
        <b/>
        <sz val="9"/>
        <rFont val="Times New Roman"/>
        <family val="1"/>
      </rPr>
      <t>(-)</t>
    </r>
  </si>
  <si>
    <t>Получение кредитов  от других бюджетов бюджетной системы РФ бюджетами городских поселений в валюте РФ</t>
  </si>
  <si>
    <r>
      <t xml:space="preserve">Погашение бюджетами городских поселений кредитов от других бюджетов бюджетной системы РФ в валюте РФ  со знаком    </t>
    </r>
    <r>
      <rPr>
        <b/>
        <sz val="9"/>
        <rFont val="Times New Roman"/>
        <family val="1"/>
      </rPr>
      <t>(-)</t>
    </r>
  </si>
  <si>
    <r>
      <t xml:space="preserve">Увеличение прочих остатков денежных средств бюджетов со знаком    </t>
    </r>
    <r>
      <rPr>
        <b/>
        <sz val="9"/>
        <rFont val="Times New Roman"/>
        <family val="1"/>
      </rPr>
      <t xml:space="preserve"> (-)</t>
    </r>
  </si>
  <si>
    <t xml:space="preserve">Молодежная политика </t>
  </si>
  <si>
    <t xml:space="preserve"> Культура, кинематография</t>
  </si>
  <si>
    <t>Обслуживание государственного внутреннего и  муниципального долга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</si>
  <si>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</si>
  <si>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</si>
  <si>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</t>
  </si>
  <si>
    <t>Уменьшение  прочих остатков средств</t>
  </si>
  <si>
    <t>Уменьшение  прочих остатков денежных средств бюджетов городских поселений</t>
  </si>
  <si>
    <t>Культура</t>
  </si>
  <si>
    <t>Физическая культура</t>
  </si>
  <si>
    <t>0106</t>
  </si>
  <si>
    <t>Итого 0106</t>
  </si>
  <si>
    <t>5210603</t>
  </si>
  <si>
    <t>5210604</t>
  </si>
  <si>
    <t xml:space="preserve">Перечисления другим бюджетам бюджетной системы Российской Федерации (субсидия 1107154)                                 </t>
  </si>
  <si>
    <t xml:space="preserve">Иные межбюджетные трансферты на ремонт жилья                          </t>
  </si>
  <si>
    <t>Иные межбюджетные трансферты по выполнению работ по изготовлению технической документации</t>
  </si>
  <si>
    <t>5210607</t>
  </si>
  <si>
    <t>Выполнение других обязательств государства (взнос в уставный капитал)</t>
  </si>
  <si>
    <t>5210608</t>
  </si>
  <si>
    <t>Иные межбюджетные трансферты на компенсацию доходов организациям, предоставляющим населению услуг бани по тарифам не обеспечивающим возмещение издержек</t>
  </si>
  <si>
    <t>Иные межбюджетные трансферты на техническое обслуживание сетей</t>
  </si>
  <si>
    <t>Иные межбюджетные трансферты на повышение квалификации</t>
  </si>
  <si>
    <t>9902911</t>
  </si>
  <si>
    <t>Субсидии бюджетам городских поселений на формирование муниципальных дорожных фондов</t>
  </si>
  <si>
    <t>8049</t>
  </si>
  <si>
    <t>04999</t>
  </si>
  <si>
    <t>Прочие межбюджетные трансферты, передаваемые бюджетам городских поселений</t>
  </si>
  <si>
    <t xml:space="preserve">Перечисления другим бюджетам бюджетной системы Российской Федерации (субсидия 1107152)                                 </t>
  </si>
  <si>
    <t xml:space="preserve">Перечисления другим бюджетам бюджетной системы Российской Федерации (собственные средства района)                                 </t>
  </si>
  <si>
    <t>Итого ЕСХН</t>
  </si>
  <si>
    <t>Мероприятия по повышению безопасности дорожного движения</t>
  </si>
  <si>
    <t xml:space="preserve">   ОТЧЕТ ОБ ИСПОЛНЕНИИ БЮДЖЕТА</t>
  </si>
  <si>
    <t>Итого субвенции</t>
  </si>
  <si>
    <t>8050</t>
  </si>
  <si>
    <t>9902901</t>
  </si>
  <si>
    <t>Итого раздел 13</t>
  </si>
  <si>
    <t>Итого раздел  07</t>
  </si>
  <si>
    <t>9902800</t>
  </si>
  <si>
    <t>00001030100130000710</t>
  </si>
  <si>
    <t>00001030100000000000</t>
  </si>
  <si>
    <t>9029</t>
  </si>
  <si>
    <t>15 000 23910</t>
  </si>
  <si>
    <t>Субвенция на осуществление отдельных государственных полномочий по определению перечня должностных лиц уполномоченных составлять протоколы об адм. правонарушениях, предусмотренных соотв. статьями областного закона</t>
  </si>
  <si>
    <t xml:space="preserve"> Национальная безопасность и правоохранительная деятельность</t>
  </si>
  <si>
    <t xml:space="preserve">Единица измерения:  руб. </t>
  </si>
  <si>
    <t>Иные межбюджетные трансферты на переселение граждан из аварийного жилищного фонда за счет средств гос. корпорации- Фонда содействия реформированию ЖКХ</t>
  </si>
  <si>
    <t>Иные межбюджетные трансферты на переселение граждан из аварийного жилищного фонда за счет средств областного бюджета</t>
  </si>
  <si>
    <t xml:space="preserve">Перечисления другим бюджетам бюджетной системы РФ (на счётную палату)                         </t>
  </si>
  <si>
    <t xml:space="preserve">Перечисления другим бюджетам бюджетной системы Российской Федерации (озеленение по ц.ст. 6000300(1622540)                              </t>
  </si>
  <si>
    <t xml:space="preserve">Перечисления другим бюджетам бюджетной системы Российской Федерации (прочее благоустройство по ц.ст. 6000500(1642530)                                 </t>
  </si>
  <si>
    <t xml:space="preserve">Межбюджетные трансферты </t>
  </si>
  <si>
    <t>99 000 28100</t>
  </si>
  <si>
    <t xml:space="preserve"> Социальная политика</t>
  </si>
  <si>
    <t>Пенсионное обеспечение</t>
  </si>
  <si>
    <t>1001</t>
  </si>
  <si>
    <t>99 000 61100</t>
  </si>
  <si>
    <t>312</t>
  </si>
  <si>
    <t>Итого раздел 10</t>
  </si>
  <si>
    <t>Иные пенсии, социальные доплаты к пенсиям</t>
  </si>
  <si>
    <t xml:space="preserve">Доплаты к пенсиям муниципальных служащих </t>
  </si>
  <si>
    <t>Проведение мероприятий в области физической культуры и спорта</t>
  </si>
  <si>
    <t>Итого раздел 01</t>
  </si>
  <si>
    <t xml:space="preserve">Перечисления другим бюджетам бюджетной системы Российской Федерации (ул.освещение по ц.ст. 6000100(1612500)                              </t>
  </si>
  <si>
    <t>на 01 мая 2016 года</t>
  </si>
  <si>
    <t>01.05.2016 г</t>
  </si>
  <si>
    <t xml:space="preserve">Перечисления другим бюджетам бюджетной системы Российской Федерации (молодежная политика - по ц.ст. 4310100(9902550)                          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</si>
  <si>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</si>
  <si>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</si>
  <si>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Расходы по ремонту и содержанию автомобильных дорог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</si>
  <si>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</si>
  <si>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</si>
  <si>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99 000 23200</t>
  </si>
  <si>
    <t>99 000 23400</t>
  </si>
  <si>
    <t>99 000 28600</t>
  </si>
  <si>
    <t>22 000 24200</t>
  </si>
  <si>
    <t>15 000 71520</t>
  </si>
  <si>
    <t>15 000 S1520</t>
  </si>
  <si>
    <t>15 000 23900</t>
  </si>
  <si>
    <t>99 000 23700</t>
  </si>
  <si>
    <t>17 000 24400</t>
  </si>
  <si>
    <t>99 000 24500</t>
  </si>
  <si>
    <t>99 000 28000</t>
  </si>
  <si>
    <t>99 000 24600</t>
  </si>
  <si>
    <t>16 100 25000</t>
  </si>
  <si>
    <t>16 100 25100</t>
  </si>
  <si>
    <t>16 300 25200</t>
  </si>
  <si>
    <t>16 400 25300</t>
  </si>
  <si>
    <t>99 000 25600</t>
  </si>
  <si>
    <t>99 000 25700</t>
  </si>
  <si>
    <t>99 000 23300</t>
  </si>
  <si>
    <t>Обслуживание муниципального долга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</si>
  <si>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</si>
  <si>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r>
      <t xml:space="preserve">Компенсация выпадающих доходов (возмещение убытков) организациям, предоставляющим населению </t>
    </r>
    <r>
      <rPr>
        <b/>
        <sz val="10"/>
        <rFont val="Arial"/>
        <family val="2"/>
      </rPr>
      <t>услуги бани</t>
    </r>
    <r>
      <rPr>
        <sz val="10"/>
        <rFont val="Arial"/>
        <family val="2"/>
      </rPr>
      <t xml:space="preserve"> по тарифам, не обеспечивающим возмещение издержек </t>
    </r>
  </si>
  <si>
    <t>Уплата иных платежей</t>
  </si>
  <si>
    <t>Уплата прочих налогов, сборов</t>
  </si>
  <si>
    <t>Резервные средства</t>
  </si>
  <si>
    <t>129</t>
  </si>
  <si>
    <t>33050</t>
  </si>
  <si>
    <t>Денежные взыскания(штрафы) за нарушение законодательства РФ о контактной системы в сфере закупок товаров, работ, услуг для обеспечения гос. и мун. Нужд ждя нужд горордских поселений</t>
  </si>
  <si>
    <t>Итого ШТРАФЫ</t>
  </si>
  <si>
    <t>Средства на оплату взносов на капитальный ремонт МКД по договору с нек. организацией "Региональный фонд капремонта МКД"</t>
  </si>
  <si>
    <t>0013</t>
  </si>
  <si>
    <t>99 000 24700</t>
  </si>
  <si>
    <t>Расходы по ремонту и содержанию автомобильных дорог, осуществляемые за счет остатков средств дорожных фондов прошлых лет(акцизы 2015) (собственные средства)</t>
  </si>
  <si>
    <t xml:space="preserve">Закупка товаров, работ, услуг в целях капитального ремонта государственного( муниципального) имущества </t>
  </si>
  <si>
    <t xml:space="preserve">Субсидия бюджетам поселений для обеспечения мероприятий по переселению граждан из аварийного жилищного фонда в 2013-2017 годах с учетом необходимости развития малоэтажного жилищного строительства  за счет средств, поступивших от государственной корпорации- Фонда содействия реформированию жилищно-коммунального хозяйства </t>
  </si>
  <si>
    <t>Субсидии бюджетам городских поселений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</si>
  <si>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Субвенция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</t>
  </si>
  <si>
    <t xml:space="preserve">Перечисления другим бюджетам бюджетной системы РФ (на содержание штатной единицы)                         </t>
  </si>
  <si>
    <t>Услуги по сод. имущества</t>
  </si>
  <si>
    <t xml:space="preserve">Перечисления другим бюджетам бюджетной системы Российской Федерации (собственные средства)                                 </t>
  </si>
  <si>
    <t>Прочие мероприятия по благоустройству(прочие расходы)</t>
  </si>
  <si>
    <t>02230</t>
  </si>
  <si>
    <t>02240</t>
  </si>
  <si>
    <t>02250</t>
  </si>
  <si>
    <t>02260</t>
  </si>
  <si>
    <t>4000</t>
  </si>
  <si>
    <t xml:space="preserve">Перечисления другим бюджетам бюджетной системы Российской Федерации (содержание кладбища по ц.ст. 6000400)                                </t>
  </si>
  <si>
    <t>334</t>
  </si>
  <si>
    <t xml:space="preserve">Перечисления другим бюджетам бюджетной системы Российской Федерации (мероприятия в области спорта - по ц.ст. 5129700)                             </t>
  </si>
  <si>
    <t xml:space="preserve">Перечисления другим бюджетам бюджетной системы Российской Федерации                           </t>
  </si>
  <si>
    <t xml:space="preserve">        по ОКТМО</t>
  </si>
  <si>
    <t>49632101</t>
  </si>
  <si>
    <t>06025</t>
  </si>
  <si>
    <t>02088</t>
  </si>
  <si>
    <t>0004</t>
  </si>
  <si>
    <t>02089</t>
  </si>
  <si>
    <t>100</t>
  </si>
  <si>
    <t xml:space="preserve">Перечисления другим бюджетам бюджетной системы Российской Федерации (на Администрацию)                             </t>
  </si>
  <si>
    <t>Мероприятия по землеустройству и землепользованию</t>
  </si>
  <si>
    <t>Поддержка жилищного хозяйства (услуги по изготовлению технической документации, оценке строений)</t>
  </si>
  <si>
    <t>00001050201130000610</t>
  </si>
  <si>
    <t>00001050201130000510</t>
  </si>
  <si>
    <t>00001030100130000810</t>
  </si>
  <si>
    <t>Расходы по содержанию муниципального имущества</t>
  </si>
  <si>
    <t>9902810</t>
  </si>
  <si>
    <t>114</t>
  </si>
  <si>
    <t>0400</t>
  </si>
  <si>
    <t>0100</t>
  </si>
  <si>
    <t>0300</t>
  </si>
  <si>
    <t>0500</t>
  </si>
  <si>
    <t>1100</t>
  </si>
  <si>
    <t>0700</t>
  </si>
  <si>
    <t>0800</t>
  </si>
  <si>
    <t>00</t>
  </si>
  <si>
    <t>Единый сельскохозяйственный налог (основной платеж)</t>
  </si>
  <si>
    <t>Единый сельскохозяйственный налог (пени)</t>
  </si>
  <si>
    <t>Единый сельскохозяйственный налог (штрафы)</t>
  </si>
  <si>
    <t>по ОКЕИ</t>
  </si>
  <si>
    <t>9902470</t>
  </si>
  <si>
    <t>00000000000</t>
  </si>
  <si>
    <t xml:space="preserve">Прочая закупка товаров работ и услуг для государственных нужд  (Ндфл)                             </t>
  </si>
  <si>
    <t>530</t>
  </si>
  <si>
    <t>Уплата прочих налогов, сборов ( взнос в УК)</t>
  </si>
  <si>
    <t>Работы по диагностике газовых ёмкостей - межбюджетные трансферты</t>
  </si>
  <si>
    <t>5210620</t>
  </si>
  <si>
    <t>Выполнение других обязательств государства</t>
  </si>
  <si>
    <t xml:space="preserve">Капитальный ремонт жилфонда </t>
  </si>
  <si>
    <t>Работа , услуги по содержанию имущества</t>
  </si>
  <si>
    <t>1702440</t>
  </si>
  <si>
    <t>243</t>
  </si>
  <si>
    <t>Средства на оплату взносов на капитальный ремонт МКД по договору с нек. организацией " Региональный фонд капремонта МКД"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</si>
  <si>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(основной платеж)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</si>
  <si>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(пени)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</si>
  <si>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(штрафы)</t>
    </r>
  </si>
  <si>
    <t>Государственная поддержка в сфере культуры и кинематографии (охрана памятников)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</si>
  <si>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</si>
  <si>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</si>
  <si>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</si>
  <si>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Прочие мероприятия по благоустройству городских округов и поселений</t>
  </si>
  <si>
    <t>06000</t>
  </si>
  <si>
    <t>УЛИЧНОЕ ОСВЕЩЕНИЕ ВСЕГО:</t>
  </si>
  <si>
    <t>ТЕХНИЧЕСКОЕ ОБСЛУЖИВАНИЕ И РЕМОНТ СЕТЕЙ УЛИЧНОГО ОСВЕЩЕНИЯ, ВСЕГО:</t>
  </si>
  <si>
    <t>РАСХОДЫ ПО ОЗЕЛЕНЕНИЮ ТЕРРИТОРИИ ПОСЕЛЕНИЯ, ВСЕГО:</t>
  </si>
  <si>
    <t>РАСХОДЫ ПО СОДЕРЖАНИЮ МЕСТ ЗАХОРОНЕНИЯ, ВСЕГО:</t>
  </si>
  <si>
    <t>Расходы по благоустройству поселения</t>
  </si>
  <si>
    <t xml:space="preserve">99 0 2530 </t>
  </si>
  <si>
    <t>Прочая закупка товаров работ и услуг для обеспечения государственных (муниципальных) нужд</t>
  </si>
  <si>
    <t>Содержание дорог собственные средства:</t>
  </si>
  <si>
    <t xml:space="preserve">Прочая закупка товаров работ и услуг для государственных нужд (акцизы)                               </t>
  </si>
  <si>
    <t>1500023900</t>
  </si>
  <si>
    <t>1700024400</t>
  </si>
  <si>
    <t>9900024500</t>
  </si>
  <si>
    <t>9900028000</t>
  </si>
  <si>
    <t>1620025400</t>
  </si>
  <si>
    <t>1640000000</t>
  </si>
  <si>
    <t>000000000</t>
  </si>
  <si>
    <t xml:space="preserve">Проведение мероприятий для детей и молодёжи </t>
  </si>
  <si>
    <t>0000000000</t>
  </si>
  <si>
    <t>ПРОЧИЕ МЕРОПРИЯТИЯ ПО БЛАГОУСТРОЙСТВУ, ВСЕГО:</t>
  </si>
  <si>
    <t>КОСГУ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</si>
  <si>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(основной платеж)</t>
  </si>
  <si>
    <t>02020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</si>
  <si>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(основной платеж)</t>
  </si>
  <si>
    <t>02030</t>
  </si>
  <si>
    <t>Земельный налог с физических, обладающих земельным участком, расположенным в границах  городских  поселений(штрафы)</t>
  </si>
  <si>
    <t>Земельный налог с организаций, обладающих земельным участком, расположенным в границах городских  поселений (основной платеж)</t>
  </si>
  <si>
    <t>Земельный налог с организаций, обладающих земельным участком, расположенным в границах городских  поселений (штрафы)</t>
  </si>
  <si>
    <t>Земельный налог с физических, обладающих земельным участком, расположенным в границах  городских  поселений (основной платеж)</t>
  </si>
  <si>
    <t>Земельный налог с физических, обладающих земельным участком, расположенным в границах  городских  поселений (пени)</t>
  </si>
  <si>
    <t>Земельный налог с организаций, обладающих земельным участком, расположенным в границах городских  поселений (пени)</t>
  </si>
  <si>
    <t xml:space="preserve">Выполнение иных обязательств 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</si>
  <si>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(пени)</t>
  </si>
  <si>
    <t>113</t>
  </si>
  <si>
    <t>02995</t>
  </si>
  <si>
    <t>Прочие доходы от компенсации затрат бюджетов городских поселений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</si>
  <si>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(штрафы)</t>
  </si>
  <si>
    <t>108</t>
  </si>
  <si>
    <t>04020</t>
  </si>
  <si>
    <r>
      <t xml:space="preserve">Наименование публично-правового образования:  </t>
    </r>
    <r>
      <rPr>
        <b/>
        <sz val="10"/>
        <rFont val="Arial Cyr"/>
        <family val="0"/>
      </rPr>
      <t xml:space="preserve"> Бюджет Пестовского городского поселения</t>
    </r>
  </si>
  <si>
    <r>
      <t xml:space="preserve">финансового органа:     </t>
    </r>
    <r>
      <rPr>
        <b/>
        <sz val="10"/>
        <rFont val="Arial Cyr"/>
        <family val="0"/>
      </rPr>
      <t>Комитет финансов Администрации Пестовского муниципального района</t>
    </r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</si>
  <si>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(основной платеж)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</si>
  <si>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 (основой платеж)</t>
  </si>
  <si>
    <t>07175</t>
  </si>
  <si>
    <t>05013</t>
  </si>
  <si>
    <t>05035</t>
  </si>
  <si>
    <t>Невыясненные поступления, зачисляемые в бюджеты поселений</t>
  </si>
  <si>
    <t>117</t>
  </si>
  <si>
    <t>01050</t>
  </si>
  <si>
    <t>04198312</t>
  </si>
  <si>
    <t>310</t>
  </si>
  <si>
    <t>Увеличение стоимости основных средств</t>
  </si>
  <si>
    <t>Заработная плата</t>
  </si>
  <si>
    <t xml:space="preserve">Начисления на выплаты по оплате труда </t>
  </si>
  <si>
    <t>Прочие выплаты</t>
  </si>
  <si>
    <t>Итого  прочие трансферты</t>
  </si>
  <si>
    <t>04000</t>
  </si>
  <si>
    <t xml:space="preserve">Работы, услуги по содержанию имущества                          </t>
  </si>
  <si>
    <t>Увеличение стоимости материальных запасов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</si>
  <si>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</si>
  <si>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Доходы от реализации имущества, находящегося в собственности поселений(за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имуществу.</t>
  </si>
  <si>
    <t>02053</t>
  </si>
  <si>
    <t>335</t>
  </si>
  <si>
    <t>219</t>
  </si>
  <si>
    <t>05000</t>
  </si>
  <si>
    <t>9277026</t>
  </si>
  <si>
    <t>116</t>
  </si>
  <si>
    <t>1642530</t>
  </si>
  <si>
    <t>Проведение мероприятий в сфере культуры</t>
  </si>
  <si>
    <t>5100000</t>
  </si>
  <si>
    <t>Итого НАЛОГ НА ИМУЩЕСТВО ФЛ</t>
  </si>
  <si>
    <t>Итого  СУБСИДИИ</t>
  </si>
  <si>
    <t>Итого ЗЕМЕЛЬНЫЙ НАЛОГ</t>
  </si>
  <si>
    <t>99 000 25500</t>
  </si>
  <si>
    <t>1610000000</t>
  </si>
  <si>
    <t>1620000000</t>
  </si>
  <si>
    <t>1630000000</t>
  </si>
  <si>
    <t>Компенсация выпадающих доходов организациям , предоставляющим населению коммунальные услуги по тарифам не обеспечивающим возмещение издержек                                    Из них:</t>
  </si>
  <si>
    <t xml:space="preserve">Перечисления другим бюджетам бюджетной системы Российской Федерации (дворовые территории 2013гсуб 1109900)                                  </t>
  </si>
  <si>
    <t>Субвенция на возмещение затрат по содержанию штатных единиц, осущ-х переданные отд. гос. полномочия</t>
  </si>
  <si>
    <t>Мат. затраты</t>
  </si>
  <si>
    <t>1827028</t>
  </si>
  <si>
    <t>9028</t>
  </si>
  <si>
    <t xml:space="preserve">Перечисления другим бюджетам бюджетной системы Российской Федерации  (субсид. 9279503)                       </t>
  </si>
  <si>
    <t>99 0 2530</t>
  </si>
  <si>
    <t>Уплата прочих налогов и сборов</t>
  </si>
  <si>
    <t>Обеспечение транспортного обслуживания населения - межбюджетные трансферты</t>
  </si>
  <si>
    <t>5210619</t>
  </si>
  <si>
    <t>9902320</t>
  </si>
  <si>
    <t>5107065</t>
  </si>
  <si>
    <t>9902902</t>
  </si>
  <si>
    <t>99 0 2905</t>
  </si>
  <si>
    <t>99 02906</t>
  </si>
  <si>
    <t>99 0 2906</t>
  </si>
  <si>
    <t>Фонд оплаты труда государственных(муниципальных органов)</t>
  </si>
  <si>
    <t>9900001000</t>
  </si>
  <si>
    <t>Взносы по обязательному соц. страх. на вып-тф работников гос. органов</t>
  </si>
  <si>
    <t>99 0 2909</t>
  </si>
  <si>
    <t>9902909</t>
  </si>
  <si>
    <t>99 0 2910</t>
  </si>
  <si>
    <t>9902910</t>
  </si>
  <si>
    <t>9902912</t>
  </si>
  <si>
    <t>9902913</t>
  </si>
  <si>
    <t>9902330</t>
  </si>
  <si>
    <t>03020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</si>
  <si>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</si>
  <si>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(основной платеж)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</si>
  <si>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</si>
  <si>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(штрафы)</t>
  </si>
  <si>
    <t>06043</t>
  </si>
  <si>
    <t>06033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</si>
  <si>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</si>
  <si>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поселений (за исключением земельных участков)</t>
  </si>
  <si>
    <t>05075</t>
  </si>
  <si>
    <t>Ведение похозяйственных книг</t>
  </si>
  <si>
    <t xml:space="preserve">Прочая закупка товаров работ и услуг для обеспечения государственных (муниципальных) нужд 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</si>
  <si>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</si>
  <si>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</si>
  <si>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</si>
  <si>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</si>
  <si>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</si>
  <si>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</si>
  <si>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5100100</t>
  </si>
  <si>
    <t>5102380</t>
  </si>
  <si>
    <t>Расходы по информатизации, формирование электронного правительства</t>
  </si>
  <si>
    <t>Обеспечение проведения выборов и референдумов</t>
  </si>
  <si>
    <t>0107</t>
  </si>
  <si>
    <t xml:space="preserve">Прочая закупка товаров работ и услуг для обеспечения государственных (муниципальных) нужд   </t>
  </si>
  <si>
    <t>9902780</t>
  </si>
  <si>
    <t>99 0 2780</t>
  </si>
  <si>
    <t>2200</t>
  </si>
  <si>
    <t>Расходы по благоустройству территории поселения</t>
  </si>
  <si>
    <t>Межбюджетные трансферты по благоустройству ВСЕГО: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</si>
  <si>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</t>
  </si>
  <si>
    <t>Утверждение правил по благоустройству городских округов и поселений межбюджетные трансферты</t>
  </si>
  <si>
    <t xml:space="preserve">Перечисления другим бюджетам бюджетной системы Российской Федерации                 </t>
  </si>
  <si>
    <t>Межбюджетные трансферты на организацию исполнения полномочий Администрации городского поселения</t>
  </si>
  <si>
    <r>
      <t xml:space="preserve"> 2. Расходы бюджета                                                                                     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ф. 0503117  стр.</t>
    </r>
    <r>
      <rPr>
        <b/>
        <sz val="8"/>
        <rFont val="Arial Cyr"/>
        <family val="0"/>
      </rPr>
      <t xml:space="preserve"> 2                                                                                                                       на 01.05.2016г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</si>
  <si>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(штрафы)</t>
  </si>
  <si>
    <t>151</t>
  </si>
  <si>
    <t>Транспорт</t>
  </si>
  <si>
    <t>0408</t>
  </si>
  <si>
    <t>0412</t>
  </si>
  <si>
    <t>Итого 0412</t>
  </si>
  <si>
    <t>Мероприятия по землеустройству- переданные межбюджетные трансферты</t>
  </si>
  <si>
    <t>251</t>
  </si>
  <si>
    <t xml:space="preserve">Перечисления другим бюджетам бюджетной системы Российской Федерации                                    </t>
  </si>
  <si>
    <t>3510200</t>
  </si>
  <si>
    <t>Озеленение - межбюджетные трансферты</t>
  </si>
  <si>
    <t>Содержание кладбища - межбюджетные трансферты</t>
  </si>
  <si>
    <t>8002</t>
  </si>
  <si>
    <t>Субсидии бюджетам поселений на организацию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</si>
  <si>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 xml:space="preserve"> Субвенция по компенсации выпадающих доходов организациям, предоставляющим коммунальные услуги по тарифам для населения, установленным органами исполнительной власти области (5210226)</t>
  </si>
  <si>
    <t>9025</t>
  </si>
  <si>
    <t xml:space="preserve"> Субвенция по компенсации выпадающих доходов организациям , осуществляющим  перевозки пассажиров и багажа автомобильным транспортом общего пользования в городском сообщении( 5210229)</t>
  </si>
  <si>
    <t>9027</t>
  </si>
  <si>
    <t>2117029</t>
  </si>
  <si>
    <t>Мероприятия в области спорта и физической культуры, туризма - межбюджетные трансферты</t>
  </si>
  <si>
    <t>1301</t>
  </si>
  <si>
    <t>730</t>
  </si>
  <si>
    <t>231</t>
  </si>
  <si>
    <t>Обслуживание внутреннего долга</t>
  </si>
  <si>
    <t>Обеспечение пожарной безопасности - межбюджетные трансферты</t>
  </si>
  <si>
    <t>Содержание дорог - Межбюджетные трансферты</t>
  </si>
  <si>
    <t>Компенсация выпадающих доходов организациям, предоставляющим населению услуги горячего водоснабжения  и отопления по тарифам, не обеспечивающим возмещение издержек</t>
  </si>
  <si>
    <t>Итого 0709</t>
  </si>
  <si>
    <t>1300</t>
  </si>
  <si>
    <t>Печать нормативных документов</t>
  </si>
  <si>
    <t xml:space="preserve">Другие общегосударственные вопросы </t>
  </si>
  <si>
    <t xml:space="preserve">Перечисления другим бюджетам бюджетной системы Российской Федерации (субсидия 1107151)                                 </t>
  </si>
  <si>
    <t xml:space="preserve">Перечисления другим бюджетам бюджетной системы Российской Федерации                         </t>
  </si>
  <si>
    <t xml:space="preserve"> Межбюджетные трансферты по жилфонду</t>
  </si>
  <si>
    <t>Иные межбюджетные трансферты на уличное освещение</t>
  </si>
  <si>
    <t>Дотации бюджетам поселений на выравнивание бюджетной обеспеченности (5210210)</t>
  </si>
  <si>
    <t>383</t>
  </si>
  <si>
    <t>4</t>
  </si>
  <si>
    <t>КОДЫ</t>
  </si>
  <si>
    <t xml:space="preserve"> Наименование показателя</t>
  </si>
  <si>
    <t>в том числе:</t>
  </si>
  <si>
    <t>Расходы бюджета - всего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</si>
  <si>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</si>
  <si>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</si>
  <si>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</si>
  <si>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</si>
  <si>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</si>
  <si>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</si>
  <si>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710</t>
  </si>
  <si>
    <t>720</t>
  </si>
  <si>
    <t>х</t>
  </si>
  <si>
    <t>0503117</t>
  </si>
  <si>
    <t xml:space="preserve">          по ОКПО</t>
  </si>
  <si>
    <t xml:space="preserve">             Дата</t>
  </si>
  <si>
    <t>9902340</t>
  </si>
  <si>
    <t>Субвенция на возмещение затрат по содержанию штатных единиц, осуществляющих переданные отдельные государственные полномочия (1827028)</t>
  </si>
  <si>
    <t>Исполнено</t>
  </si>
  <si>
    <t>5</t>
  </si>
  <si>
    <t>6</t>
  </si>
  <si>
    <t>Периодичность:  месячная</t>
  </si>
  <si>
    <t>Доходы бюджета - всего</t>
  </si>
  <si>
    <t>1. Доходы бюджета</t>
  </si>
  <si>
    <t>Х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</si>
  <si>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</si>
  <si>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</si>
  <si>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внутреннего финансирования бюджета</t>
  </si>
  <si>
    <t>0102</t>
  </si>
  <si>
    <t>000</t>
  </si>
  <si>
    <t>211</t>
  </si>
  <si>
    <t>212</t>
  </si>
  <si>
    <t>213</t>
  </si>
  <si>
    <t>0104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</si>
  <si>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</si>
  <si>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</si>
  <si>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</si>
  <si>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</si>
  <si>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</si>
  <si>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</si>
  <si>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225</t>
  </si>
  <si>
    <t>Прочие работы, услуги</t>
  </si>
  <si>
    <t>226</t>
  </si>
  <si>
    <t>Прочие расходы</t>
  </si>
  <si>
    <t>290</t>
  </si>
  <si>
    <t>340</t>
  </si>
  <si>
    <t>0113</t>
  </si>
  <si>
    <t>0920300</t>
  </si>
  <si>
    <t>0000</t>
  </si>
  <si>
    <t>0000000</t>
  </si>
  <si>
    <t>0310</t>
  </si>
  <si>
    <t>242</t>
  </si>
  <si>
    <t>0501</t>
  </si>
  <si>
    <t>Итого 0501</t>
  </si>
  <si>
    <t>0502</t>
  </si>
  <si>
    <t>3510300</t>
  </si>
  <si>
    <t>Итого 0502</t>
  </si>
  <si>
    <t>1402680</t>
  </si>
  <si>
    <t>241</t>
  </si>
  <si>
    <t>Расходы по ремонту и содержанию автомобильных дорог, осуществляемые за счет остатков средств дорожных фондов прошлых лет (собственные средства)</t>
  </si>
  <si>
    <t>Уличное освещение</t>
  </si>
  <si>
    <t>0503</t>
  </si>
  <si>
    <t>6000100</t>
  </si>
  <si>
    <t>Итого 0503</t>
  </si>
  <si>
    <t>0707</t>
  </si>
  <si>
    <t>0709</t>
  </si>
  <si>
    <t>0801</t>
  </si>
  <si>
    <t>1101</t>
  </si>
  <si>
    <t>Превышение доходов над расходами</t>
  </si>
  <si>
    <t>код строки</t>
  </si>
  <si>
    <t>неисполненные назначения</t>
  </si>
  <si>
    <t>исполнено</t>
  </si>
  <si>
    <t>Утвержденные бюджетные назначения</t>
  </si>
  <si>
    <t>Наименование показателя</t>
  </si>
  <si>
    <t>Код классификации</t>
  </si>
  <si>
    <t>вид расхода</t>
  </si>
  <si>
    <t>целевая статья</t>
  </si>
  <si>
    <t>раздел подраздел</t>
  </si>
  <si>
    <t>Итого раздел 05</t>
  </si>
  <si>
    <t>Итого раздел 03</t>
  </si>
  <si>
    <t>Итого раздел 04</t>
  </si>
  <si>
    <t>Итого раздел 07</t>
  </si>
  <si>
    <t>Итого раздел 08</t>
  </si>
  <si>
    <t>Итого раздел 11</t>
  </si>
  <si>
    <t>106</t>
  </si>
  <si>
    <t>06013</t>
  </si>
  <si>
    <t>10</t>
  </si>
  <si>
    <t>1000</t>
  </si>
  <si>
    <t>2000</t>
  </si>
  <si>
    <t>3000</t>
  </si>
  <si>
    <t>01</t>
  </si>
  <si>
    <t>111</t>
  </si>
  <si>
    <t>05025</t>
  </si>
  <si>
    <t>202</t>
  </si>
  <si>
    <t>01001</t>
  </si>
  <si>
    <t>02999</t>
  </si>
  <si>
    <t>03024</t>
  </si>
  <si>
    <t xml:space="preserve">Прочая закупка товаров работ и услуг для обеспечения государственных (муниципальных) нужд  (субсидия 8049)                          </t>
  </si>
  <si>
    <t xml:space="preserve">Прочая закупка товаров работ и услуг для обеспечения государственных (муниципальных) нужд   ( софинансирование из акцизов)                              </t>
  </si>
  <si>
    <t>Итого безвозмездных поступлений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</si>
  <si>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 (или) крупногабаритных грузов, зачисляемые в бюджеты городских поселений</t>
  </si>
  <si>
    <t>37040</t>
  </si>
  <si>
    <t>2100</t>
  </si>
  <si>
    <t>9902903</t>
  </si>
  <si>
    <t>9902905</t>
  </si>
  <si>
    <t xml:space="preserve">Непрограмные направления расходов бюджета </t>
  </si>
  <si>
    <t>99 0 00 00</t>
  </si>
  <si>
    <t>Утверждено по бюджету</t>
  </si>
  <si>
    <t>Бюджетная классификация</t>
  </si>
  <si>
    <t>глава</t>
  </si>
  <si>
    <t>Фома по ОКУД</t>
  </si>
  <si>
    <t>Неисполненные назначения</t>
  </si>
  <si>
    <t>главный администратор</t>
  </si>
  <si>
    <t>статья классификации</t>
  </si>
  <si>
    <t>подвид дохода</t>
  </si>
  <si>
    <t>элемент дохода</t>
  </si>
  <si>
    <t>Стать, подстатья</t>
  </si>
  <si>
    <t>группа, подгруппа</t>
  </si>
  <si>
    <t>Итого налоговые и неналоговые доходы</t>
  </si>
  <si>
    <t>01000</t>
  </si>
  <si>
    <t>итого</t>
  </si>
  <si>
    <t>03000</t>
  </si>
  <si>
    <t>Итого</t>
  </si>
  <si>
    <t>00000</t>
  </si>
  <si>
    <t xml:space="preserve">итого </t>
  </si>
  <si>
    <t>00001050201000000610</t>
  </si>
  <si>
    <t>00001050200000000600</t>
  </si>
  <si>
    <t>Уменьшение остатков средств бюджета</t>
  </si>
  <si>
    <t>00001050000000000600</t>
  </si>
  <si>
    <t>00001050201000000510</t>
  </si>
  <si>
    <t>00001050200000000510</t>
  </si>
  <si>
    <t>Увеличение остатков средств бюджета</t>
  </si>
  <si>
    <t>00001050000000000500</t>
  </si>
  <si>
    <t>Изменение остатков средств бюджетов</t>
  </si>
  <si>
    <t>00001050000000000000</t>
  </si>
  <si>
    <t>Бюджетные кредиты от других бюджетов</t>
  </si>
  <si>
    <t>Бюджетные кредиты от кредитных организаций</t>
  </si>
  <si>
    <t>код источника финансирования дефицита бюджета по бюджетной классификации</t>
  </si>
  <si>
    <t>Утвержденные бюджетные показатели</t>
  </si>
  <si>
    <t>Увеличение прочих остатков средств бюджетов</t>
  </si>
  <si>
    <t>Источники финансирования дефицита бюджета - всего = (превышению с противоположным знаком)</t>
  </si>
  <si>
    <t>0111</t>
  </si>
  <si>
    <t>101</t>
  </si>
  <si>
    <t>01030</t>
  </si>
  <si>
    <t>110</t>
  </si>
  <si>
    <t>.</t>
  </si>
  <si>
    <t>244</t>
  </si>
  <si>
    <t>121</t>
  </si>
  <si>
    <t>122</t>
  </si>
  <si>
    <t>870</t>
  </si>
  <si>
    <t>0409</t>
  </si>
  <si>
    <t>852</t>
  </si>
  <si>
    <t>540</t>
  </si>
  <si>
    <t>105</t>
  </si>
  <si>
    <t>03010</t>
  </si>
  <si>
    <t>810</t>
  </si>
  <si>
    <t>851</t>
  </si>
  <si>
    <t>1109900</t>
  </si>
  <si>
    <t>Дворовые территории (2013 год)</t>
  </si>
  <si>
    <t>02010</t>
  </si>
  <si>
    <t xml:space="preserve">Наименование </t>
  </si>
  <si>
    <t xml:space="preserve"> Общегосударственные вопросы</t>
  </si>
  <si>
    <t xml:space="preserve">  Национальная оборона</t>
  </si>
  <si>
    <t>Национальная экономика</t>
  </si>
  <si>
    <t>343</t>
  </si>
  <si>
    <t>0103</t>
  </si>
  <si>
    <t>9900100</t>
  </si>
  <si>
    <t xml:space="preserve"> Жилищно-коммунальное хозяйство</t>
  </si>
  <si>
    <t xml:space="preserve"> Образование</t>
  </si>
  <si>
    <t xml:space="preserve"> Физическая культура и спорт</t>
  </si>
  <si>
    <t xml:space="preserve">Защита населения и территории от ЧС природного тех-го хар-ра, обеспечение пожарной безопасности и безопасности людей на водных объектах </t>
  </si>
  <si>
    <t>Осуществление дорожной деятельности, всего:</t>
  </si>
  <si>
    <t>Итого 0409</t>
  </si>
  <si>
    <t>Итого 0104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</si>
  <si>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</si>
  <si>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</si>
  <si>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</si>
  <si>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</si>
  <si>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00001020000130000710</t>
  </si>
  <si>
    <t>00001020100130000810</t>
  </si>
  <si>
    <t>00001020000000000000</t>
  </si>
  <si>
    <t>Обеспечение деятельности финансовых, налоговых и таможенных органов и органов финансового (финансово-бюджетного надзора)</t>
  </si>
  <si>
    <t xml:space="preserve">Прочая закупка товаров работ и услуг для государственных нужд (межбюджетные трансферты)                             </t>
  </si>
  <si>
    <t xml:space="preserve">Резервные фонды </t>
  </si>
  <si>
    <t>Итого  дотации</t>
  </si>
  <si>
    <t>Итого НДФЛ</t>
  </si>
  <si>
    <t xml:space="preserve">Итого АКЦИЗЫ </t>
  </si>
  <si>
    <t>103</t>
  </si>
  <si>
    <t>9902420</t>
  </si>
  <si>
    <t>02216</t>
  </si>
  <si>
    <t>Обслуживание государственного и муниципального долга</t>
  </si>
  <si>
    <t>9907065</t>
  </si>
  <si>
    <t>Обеспечение пожарной безопасности всего</t>
  </si>
  <si>
    <t>853</t>
  </si>
  <si>
    <t xml:space="preserve">Субсидия бюджетам поселений на реализацию мероприятий региональной программы мероприятий "Переселению граждан, проживающих на территории Новгородской области, из аварийного жилищного фонда в 2013-2017годах  с учетом необходимости развития малоэтажного жилищного строительства " на 2014-2016 годы </t>
  </si>
  <si>
    <t>99 0 2900</t>
  </si>
  <si>
    <t>Другие вопросы в области национальной экономики</t>
  </si>
  <si>
    <t>Другие вопросы в области образования</t>
  </si>
  <si>
    <t>Председатель комитета финансов:   ________________        И.Ю. Лазарец</t>
  </si>
  <si>
    <t xml:space="preserve">                                                                        (подпись)                      (расшифровка подписи)</t>
  </si>
  <si>
    <t>Ведущий служащий: _____________________ Виноградова Н.Н.</t>
  </si>
  <si>
    <t xml:space="preserve">                                           (подпись)             (расшифровка подписи)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</si>
</sst>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;[Red]#,##0.00"/>
    <numFmt numFmtId="193" formatCode="#,##0.00&quot;р.&quot;"/>
    <numFmt numFmtId="194" formatCode="#,##0.00_ ;\-#,##0.00\ "/>
    <numFmt numFmtId="195" formatCode="000000"/>
    <numFmt numFmtId="196" formatCode="0.0"/>
    <numFmt numFmtId="197" formatCode="#,##0.0"/>
  </numFmts>
  <fonts count="7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9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12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i/>
      <sz val="8"/>
      <name val="Arial Cyr"/>
      <family val="0"/>
    </font>
    <font>
      <b/>
      <i/>
      <sz val="9"/>
      <name val="Arial Cyr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i/>
      <sz val="9"/>
      <name val="Arial"/>
      <family val="2"/>
    </font>
    <font>
      <i/>
      <sz val="9"/>
      <name val="Arial Cyr"/>
      <family val="0"/>
    </font>
    <font>
      <sz val="10"/>
      <color indexed="14"/>
      <name val="Arial Cyr"/>
      <family val="0"/>
    </font>
    <font>
      <b/>
      <sz val="9"/>
      <name val="Times New Roman"/>
      <family val="1"/>
    </font>
    <font>
      <b/>
      <sz val="10"/>
      <color indexed="21"/>
      <name val="Arial Cyr"/>
      <family val="0"/>
    </font>
    <font>
      <sz val="10"/>
      <color indexed="56"/>
      <name val="Arial Cyr"/>
      <family val="0"/>
    </font>
    <font>
      <b/>
      <sz val="10"/>
      <color indexed="12"/>
      <name val="Arial Cyr"/>
      <family val="0"/>
    </font>
    <font>
      <b/>
      <sz val="10"/>
      <color indexed="56"/>
      <name val="Arial Cyr"/>
      <family val="0"/>
    </font>
    <font>
      <sz val="10"/>
      <color indexed="12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name val="Arial"/>
      <family val="2"/>
    </font>
    <font>
      <b/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4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7" borderId="0" applyNumberFormat="0" applyBorder="0" applyAlignment="0" applyProtection="0"/>
    <xf numFmtId="0" fontId="64" fillId="4" borderId="0" applyNumberFormat="0" applyBorder="0" applyAlignment="0" applyProtection="0"/>
    <xf numFmtId="0" fontId="65" fillId="7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0" borderId="0" applyNumberFormat="0" applyBorder="0" applyAlignment="0" applyProtection="0"/>
    <xf numFmtId="0" fontId="65" fillId="7" borderId="0" applyNumberFormat="0" applyBorder="0" applyAlignment="0" applyProtection="0"/>
    <xf numFmtId="0" fontId="65" fillId="3" borderId="0" applyNumberFormat="0" applyBorder="0" applyAlignment="0" applyProtection="0"/>
    <xf numFmtId="0" fontId="65" fillId="13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6" fillId="9" borderId="1" applyNumberFormat="0" applyAlignment="0" applyProtection="0"/>
    <xf numFmtId="0" fontId="67" fillId="17" borderId="2" applyNumberFormat="0" applyAlignment="0" applyProtection="0"/>
    <xf numFmtId="0" fontId="51" fillId="1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18" borderId="7" applyNumberFormat="0" applyAlignment="0" applyProtection="0"/>
    <xf numFmtId="0" fontId="57" fillId="0" borderId="0" applyNumberFormat="0" applyFill="0" applyBorder="0" applyAlignment="0" applyProtection="0"/>
    <xf numFmtId="0" fontId="58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2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7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7" borderId="0" applyNumberFormat="0" applyBorder="0" applyAlignment="0" applyProtection="0"/>
  </cellStyleXfs>
  <cellXfs count="74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 wrapText="1"/>
    </xf>
    <xf numFmtId="0" fontId="0" fillId="0" borderId="12" xfId="0" applyBorder="1" applyAlignment="1">
      <alignment wrapText="1"/>
    </xf>
    <xf numFmtId="171" fontId="0" fillId="0" borderId="12" xfId="0" applyNumberFormat="1" applyBorder="1" applyAlignment="1">
      <alignment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/>
    </xf>
    <xf numFmtId="171" fontId="4" fillId="0" borderId="14" xfId="0" applyNumberFormat="1" applyFont="1" applyFill="1" applyBorder="1" applyAlignment="1">
      <alignment horizontal="center"/>
    </xf>
    <xf numFmtId="171" fontId="4" fillId="0" borderId="15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71" fontId="1" fillId="0" borderId="12" xfId="0" applyNumberFormat="1" applyFont="1" applyFill="1" applyBorder="1" applyAlignment="1">
      <alignment/>
    </xf>
    <xf numFmtId="49" fontId="13" fillId="0" borderId="1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 wrapText="1"/>
    </xf>
    <xf numFmtId="171" fontId="13" fillId="0" borderId="12" xfId="0" applyNumberFormat="1" applyFont="1" applyBorder="1" applyAlignment="1">
      <alignment horizontal="center"/>
    </xf>
    <xf numFmtId="49" fontId="14" fillId="9" borderId="12" xfId="0" applyNumberFormat="1" applyFont="1" applyFill="1" applyBorder="1" applyAlignment="1">
      <alignment horizontal="center" wrapText="1"/>
    </xf>
    <xf numFmtId="49" fontId="14" fillId="9" borderId="12" xfId="0" applyNumberFormat="1" applyFont="1" applyFill="1" applyBorder="1" applyAlignment="1">
      <alignment horizontal="center"/>
    </xf>
    <xf numFmtId="171" fontId="14" fillId="9" borderId="12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1" fontId="13" fillId="9" borderId="12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171" fontId="0" fillId="0" borderId="12" xfId="0" applyNumberFormat="1" applyFont="1" applyFill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5" fillId="0" borderId="12" xfId="0" applyFont="1" applyBorder="1" applyAlignment="1">
      <alignment horizontal="left" wrapText="1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1" fontId="0" fillId="0" borderId="12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171" fontId="0" fillId="0" borderId="12" xfId="0" applyNumberFormat="1" applyFill="1" applyBorder="1" applyAlignment="1">
      <alignment/>
    </xf>
    <xf numFmtId="0" fontId="17" fillId="0" borderId="12" xfId="0" applyFont="1" applyFill="1" applyBorder="1" applyAlignment="1">
      <alignment horizontal="center" wrapText="1"/>
    </xf>
    <xf numFmtId="0" fontId="19" fillId="0" borderId="12" xfId="0" applyFont="1" applyBorder="1" applyAlignment="1">
      <alignment wrapText="1"/>
    </xf>
    <xf numFmtId="49" fontId="18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Border="1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49" fontId="4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10" fillId="9" borderId="12" xfId="0" applyFont="1" applyFill="1" applyBorder="1" applyAlignment="1">
      <alignment horizontal="center" wrapText="1"/>
    </xf>
    <xf numFmtId="171" fontId="1" fillId="9" borderId="12" xfId="0" applyNumberFormat="1" applyFont="1" applyFill="1" applyBorder="1" applyAlignment="1">
      <alignment/>
    </xf>
    <xf numFmtId="171" fontId="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 wrapText="1"/>
    </xf>
    <xf numFmtId="0" fontId="6" fillId="9" borderId="16" xfId="0" applyFont="1" applyFill="1" applyBorder="1" applyAlignment="1">
      <alignment horizontal="center"/>
    </xf>
    <xf numFmtId="49" fontId="6" fillId="9" borderId="12" xfId="0" applyNumberFormat="1" applyFont="1" applyFill="1" applyBorder="1" applyAlignment="1">
      <alignment horizontal="center"/>
    </xf>
    <xf numFmtId="49" fontId="10" fillId="9" borderId="12" xfId="0" applyNumberFormat="1" applyFont="1" applyFill="1" applyBorder="1" applyAlignment="1">
      <alignment horizontal="center" wrapText="1"/>
    </xf>
    <xf numFmtId="0" fontId="11" fillId="9" borderId="12" xfId="0" applyFont="1" applyFill="1" applyBorder="1" applyAlignment="1">
      <alignment horizontal="center" wrapText="1"/>
    </xf>
    <xf numFmtId="49" fontId="9" fillId="0" borderId="15" xfId="0" applyNumberFormat="1" applyFont="1" applyBorder="1" applyAlignment="1">
      <alignment horizontal="center"/>
    </xf>
    <xf numFmtId="0" fontId="10" fillId="22" borderId="12" xfId="0" applyFont="1" applyFill="1" applyBorder="1" applyAlignment="1">
      <alignment horizontal="center" wrapText="1"/>
    </xf>
    <xf numFmtId="0" fontId="16" fillId="22" borderId="12" xfId="0" applyFont="1" applyFill="1" applyBorder="1" applyAlignment="1">
      <alignment horizontal="center" wrapText="1"/>
    </xf>
    <xf numFmtId="171" fontId="3" fillId="22" borderId="12" xfId="0" applyNumberFormat="1" applyFont="1" applyFill="1" applyBorder="1" applyAlignment="1">
      <alignment/>
    </xf>
    <xf numFmtId="49" fontId="16" fillId="22" borderId="12" xfId="0" applyNumberFormat="1" applyFont="1" applyFill="1" applyBorder="1" applyAlignment="1">
      <alignment horizontal="center" wrapText="1"/>
    </xf>
    <xf numFmtId="49" fontId="26" fillId="22" borderId="12" xfId="0" applyNumberFormat="1" applyFont="1" applyFill="1" applyBorder="1" applyAlignment="1">
      <alignment horizontal="center"/>
    </xf>
    <xf numFmtId="0" fontId="27" fillId="0" borderId="12" xfId="0" applyFont="1" applyBorder="1" applyAlignment="1">
      <alignment wrapText="1"/>
    </xf>
    <xf numFmtId="0" fontId="27" fillId="0" borderId="12" xfId="0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center" vertical="center"/>
    </xf>
    <xf numFmtId="49" fontId="1" fillId="9" borderId="12" xfId="0" applyNumberFormat="1" applyFont="1" applyFill="1" applyBorder="1" applyAlignment="1">
      <alignment horizontal="center" wrapText="1"/>
    </xf>
    <xf numFmtId="49" fontId="1" fillId="9" borderId="12" xfId="0" applyNumberFormat="1" applyFont="1" applyFill="1" applyBorder="1" applyAlignment="1">
      <alignment horizontal="center"/>
    </xf>
    <xf numFmtId="49" fontId="0" fillId="9" borderId="12" xfId="0" applyNumberFormat="1" applyFill="1" applyBorder="1" applyAlignment="1">
      <alignment horizontal="center"/>
    </xf>
    <xf numFmtId="49" fontId="1" fillId="9" borderId="12" xfId="0" applyNumberFormat="1" applyFont="1" applyFill="1" applyBorder="1" applyAlignment="1">
      <alignment wrapText="1"/>
    </xf>
    <xf numFmtId="49" fontId="1" fillId="9" borderId="12" xfId="0" applyNumberFormat="1" applyFont="1" applyFill="1" applyBorder="1" applyAlignment="1">
      <alignment horizontal="left" wrapText="1"/>
    </xf>
    <xf numFmtId="0" fontId="1" fillId="9" borderId="12" xfId="0" applyFont="1" applyFill="1" applyBorder="1" applyAlignment="1">
      <alignment horizontal="center"/>
    </xf>
    <xf numFmtId="0" fontId="1" fillId="9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16" fillId="9" borderId="12" xfId="0" applyNumberFormat="1" applyFont="1" applyFill="1" applyBorder="1" applyAlignment="1">
      <alignment horizontal="center" wrapText="1"/>
    </xf>
    <xf numFmtId="49" fontId="26" fillId="9" borderId="12" xfId="0" applyNumberFormat="1" applyFont="1" applyFill="1" applyBorder="1" applyAlignment="1">
      <alignment horizontal="center"/>
    </xf>
    <xf numFmtId="0" fontId="26" fillId="9" borderId="16" xfId="0" applyFont="1" applyFill="1" applyBorder="1" applyAlignment="1">
      <alignment horizontal="center"/>
    </xf>
    <xf numFmtId="49" fontId="1" fillId="9" borderId="1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19" fillId="0" borderId="12" xfId="0" applyFont="1" applyBorder="1" applyAlignment="1">
      <alignment horizontal="left" vertical="top" wrapText="1"/>
    </xf>
    <xf numFmtId="171" fontId="1" fillId="9" borderId="12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 vertical="top" wrapText="1"/>
    </xf>
    <xf numFmtId="49" fontId="1" fillId="9" borderId="13" xfId="0" applyNumberFormat="1" applyFont="1" applyFill="1" applyBorder="1" applyAlignment="1">
      <alignment horizontal="center" wrapText="1"/>
    </xf>
    <xf numFmtId="49" fontId="1" fillId="9" borderId="13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/>
    </xf>
    <xf numFmtId="0" fontId="1" fillId="9" borderId="12" xfId="0" applyFont="1" applyFill="1" applyBorder="1" applyAlignment="1">
      <alignment/>
    </xf>
    <xf numFmtId="49" fontId="0" fillId="0" borderId="19" xfId="0" applyNumberFormat="1" applyFont="1" applyBorder="1" applyAlignment="1">
      <alignment wrapText="1"/>
    </xf>
    <xf numFmtId="49" fontId="0" fillId="0" borderId="19" xfId="0" applyNumberForma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1" fillId="9" borderId="19" xfId="0" applyNumberFormat="1" applyFont="1" applyFill="1" applyBorder="1" applyAlignment="1">
      <alignment wrapText="1"/>
    </xf>
    <xf numFmtId="49" fontId="18" fillId="9" borderId="12" xfId="0" applyNumberFormat="1" applyFont="1" applyFill="1" applyBorder="1" applyAlignment="1">
      <alignment horizontal="center"/>
    </xf>
    <xf numFmtId="171" fontId="1" fillId="22" borderId="12" xfId="0" applyNumberFormat="1" applyFont="1" applyFill="1" applyBorder="1" applyAlignment="1">
      <alignment/>
    </xf>
    <xf numFmtId="49" fontId="1" fillId="17" borderId="12" xfId="0" applyNumberFormat="1" applyFont="1" applyFill="1" applyBorder="1" applyAlignment="1">
      <alignment horizontal="center" wrapText="1"/>
    </xf>
    <xf numFmtId="0" fontId="1" fillId="17" borderId="19" xfId="0" applyFont="1" applyFill="1" applyBorder="1" applyAlignment="1">
      <alignment horizontal="center" wrapText="1"/>
    </xf>
    <xf numFmtId="49" fontId="0" fillId="17" borderId="19" xfId="0" applyNumberFormat="1" applyFill="1" applyBorder="1" applyAlignment="1">
      <alignment horizontal="center"/>
    </xf>
    <xf numFmtId="0" fontId="21" fillId="17" borderId="0" xfId="0" applyFont="1" applyFill="1" applyAlignment="1">
      <alignment wrapText="1"/>
    </xf>
    <xf numFmtId="49" fontId="0" fillId="17" borderId="19" xfId="0" applyNumberFormat="1" applyFont="1" applyFill="1" applyBorder="1" applyAlignment="1">
      <alignment horizontal="center"/>
    </xf>
    <xf numFmtId="0" fontId="0" fillId="17" borderId="19" xfId="0" applyFont="1" applyFill="1" applyBorder="1" applyAlignment="1">
      <alignment horizontal="center"/>
    </xf>
    <xf numFmtId="49" fontId="0" fillId="17" borderId="12" xfId="0" applyNumberFormat="1" applyFont="1" applyFill="1" applyBorder="1" applyAlignment="1">
      <alignment horizontal="center"/>
    </xf>
    <xf numFmtId="171" fontId="0" fillId="0" borderId="12" xfId="0" applyNumberFormat="1" applyFont="1" applyFill="1" applyBorder="1" applyAlignment="1">
      <alignment horizontal="center"/>
    </xf>
    <xf numFmtId="171" fontId="0" fillId="0" borderId="13" xfId="0" applyNumberFormat="1" applyFill="1" applyBorder="1" applyAlignment="1">
      <alignment horizontal="center"/>
    </xf>
    <xf numFmtId="171" fontId="23" fillId="0" borderId="12" xfId="0" applyNumberFormat="1" applyFont="1" applyBorder="1" applyAlignment="1">
      <alignment horizontal="center"/>
    </xf>
    <xf numFmtId="171" fontId="0" fillId="0" borderId="12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7" fillId="0" borderId="12" xfId="0" applyFont="1" applyFill="1" applyBorder="1" applyAlignment="1">
      <alignment horizontal="left" wrapText="1"/>
    </xf>
    <xf numFmtId="0" fontId="16" fillId="22" borderId="19" xfId="0" applyFont="1" applyFill="1" applyBorder="1" applyAlignment="1">
      <alignment horizontal="center" wrapText="1"/>
    </xf>
    <xf numFmtId="49" fontId="16" fillId="22" borderId="19" xfId="0" applyNumberFormat="1" applyFont="1" applyFill="1" applyBorder="1" applyAlignment="1">
      <alignment horizontal="center" wrapText="1"/>
    </xf>
    <xf numFmtId="49" fontId="26" fillId="22" borderId="19" xfId="0" applyNumberFormat="1" applyFont="1" applyFill="1" applyBorder="1" applyAlignment="1">
      <alignment horizontal="center"/>
    </xf>
    <xf numFmtId="0" fontId="26" fillId="22" borderId="20" xfId="0" applyFont="1" applyFill="1" applyBorder="1" applyAlignment="1">
      <alignment horizontal="center"/>
    </xf>
    <xf numFmtId="171" fontId="3" fillId="22" borderId="19" xfId="0" applyNumberFormat="1" applyFont="1" applyFill="1" applyBorder="1" applyAlignment="1">
      <alignment/>
    </xf>
    <xf numFmtId="0" fontId="27" fillId="0" borderId="13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49" fontId="8" fillId="0" borderId="13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1" fontId="0" fillId="0" borderId="13" xfId="0" applyNumberFormat="1" applyBorder="1" applyAlignment="1">
      <alignment/>
    </xf>
    <xf numFmtId="171" fontId="33" fillId="0" borderId="13" xfId="0" applyNumberFormat="1" applyFont="1" applyBorder="1" applyAlignment="1">
      <alignment/>
    </xf>
    <xf numFmtId="171" fontId="0" fillId="0" borderId="13" xfId="0" applyNumberFormat="1" applyFont="1" applyFill="1" applyBorder="1" applyAlignment="1">
      <alignment/>
    </xf>
    <xf numFmtId="0" fontId="5" fillId="23" borderId="21" xfId="0" applyFont="1" applyFill="1" applyBorder="1" applyAlignment="1">
      <alignment horizontal="center"/>
    </xf>
    <xf numFmtId="49" fontId="29" fillId="23" borderId="21" xfId="0" applyNumberFormat="1" applyFont="1" applyFill="1" applyBorder="1" applyAlignment="1">
      <alignment horizontal="center" wrapText="1"/>
    </xf>
    <xf numFmtId="49" fontId="5" fillId="23" borderId="21" xfId="0" applyNumberFormat="1" applyFont="1" applyFill="1" applyBorder="1" applyAlignment="1">
      <alignment horizontal="center"/>
    </xf>
    <xf numFmtId="171" fontId="5" fillId="23" borderId="21" xfId="0" applyNumberFormat="1" applyFont="1" applyFill="1" applyBorder="1" applyAlignment="1">
      <alignment/>
    </xf>
    <xf numFmtId="171" fontId="5" fillId="23" borderId="22" xfId="0" applyNumberFormat="1" applyFont="1" applyFill="1" applyBorder="1" applyAlignment="1">
      <alignment/>
    </xf>
    <xf numFmtId="0" fontId="12" fillId="0" borderId="13" xfId="0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171" fontId="0" fillId="0" borderId="13" xfId="0" applyNumberFormat="1" applyFont="1" applyFill="1" applyBorder="1" applyAlignment="1">
      <alignment/>
    </xf>
    <xf numFmtId="49" fontId="6" fillId="23" borderId="21" xfId="0" applyNumberFormat="1" applyFont="1" applyFill="1" applyBorder="1" applyAlignment="1">
      <alignment horizontal="center"/>
    </xf>
    <xf numFmtId="49" fontId="10" fillId="23" borderId="21" xfId="0" applyNumberFormat="1" applyFont="1" applyFill="1" applyBorder="1" applyAlignment="1">
      <alignment horizontal="center" wrapText="1"/>
    </xf>
    <xf numFmtId="0" fontId="6" fillId="23" borderId="23" xfId="0" applyFont="1" applyFill="1" applyBorder="1" applyAlignment="1">
      <alignment horizontal="center"/>
    </xf>
    <xf numFmtId="171" fontId="1" fillId="23" borderId="21" xfId="0" applyNumberFormat="1" applyFont="1" applyFill="1" applyBorder="1" applyAlignment="1">
      <alignment/>
    </xf>
    <xf numFmtId="0" fontId="34" fillId="9" borderId="12" xfId="0" applyFont="1" applyFill="1" applyBorder="1" applyAlignment="1">
      <alignment horizontal="left" wrapText="1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171" fontId="0" fillId="0" borderId="12" xfId="0" applyNumberFormat="1" applyBorder="1" applyAlignment="1">
      <alignment horizontal="center"/>
    </xf>
    <xf numFmtId="171" fontId="0" fillId="0" borderId="12" xfId="0" applyNumberFormat="1" applyFill="1" applyBorder="1" applyAlignment="1">
      <alignment horizontal="center"/>
    </xf>
    <xf numFmtId="171" fontId="1" fillId="9" borderId="13" xfId="0" applyNumberFormat="1" applyFont="1" applyFill="1" applyBorder="1" applyAlignment="1">
      <alignment horizontal="center"/>
    </xf>
    <xf numFmtId="171" fontId="0" fillId="0" borderId="12" xfId="0" applyNumberFormat="1" applyFont="1" applyBorder="1" applyAlignment="1">
      <alignment horizontal="center"/>
    </xf>
    <xf numFmtId="171" fontId="1" fillId="0" borderId="12" xfId="0" applyNumberFormat="1" applyFont="1" applyFill="1" applyBorder="1" applyAlignment="1">
      <alignment horizontal="center"/>
    </xf>
    <xf numFmtId="171" fontId="1" fillId="0" borderId="13" xfId="0" applyNumberFormat="1" applyFont="1" applyFill="1" applyBorder="1" applyAlignment="1">
      <alignment horizontal="center"/>
    </xf>
    <xf numFmtId="171" fontId="0" fillId="0" borderId="13" xfId="0" applyNumberFormat="1" applyFont="1" applyFill="1" applyBorder="1" applyAlignment="1">
      <alignment horizontal="center"/>
    </xf>
    <xf numFmtId="171" fontId="0" fillId="17" borderId="12" xfId="0" applyNumberFormat="1" applyFont="1" applyFill="1" applyBorder="1" applyAlignment="1">
      <alignment horizontal="center"/>
    </xf>
    <xf numFmtId="171" fontId="1" fillId="9" borderId="19" xfId="0" applyNumberFormat="1" applyFont="1" applyFill="1" applyBorder="1" applyAlignment="1">
      <alignment horizontal="center"/>
    </xf>
    <xf numFmtId="171" fontId="0" fillId="0" borderId="19" xfId="0" applyNumberFormat="1" applyBorder="1" applyAlignment="1">
      <alignment horizontal="center"/>
    </xf>
    <xf numFmtId="171" fontId="0" fillId="0" borderId="19" xfId="0" applyNumberFormat="1" applyFont="1" applyBorder="1" applyAlignment="1">
      <alignment horizontal="center"/>
    </xf>
    <xf numFmtId="171" fontId="0" fillId="17" borderId="19" xfId="0" applyNumberFormat="1" applyFont="1" applyFill="1" applyBorder="1" applyAlignment="1">
      <alignment horizontal="center"/>
    </xf>
    <xf numFmtId="171" fontId="1" fillId="17" borderId="19" xfId="0" applyNumberFormat="1" applyFont="1" applyFill="1" applyBorder="1" applyAlignment="1">
      <alignment horizontal="center"/>
    </xf>
    <xf numFmtId="171" fontId="0" fillId="0" borderId="19" xfId="0" applyNumberFormat="1" applyFont="1" applyFill="1" applyBorder="1" applyAlignment="1">
      <alignment horizontal="center"/>
    </xf>
    <xf numFmtId="171" fontId="1" fillId="24" borderId="24" xfId="0" applyNumberFormat="1" applyFont="1" applyFill="1" applyBorder="1" applyAlignment="1">
      <alignment/>
    </xf>
    <xf numFmtId="171" fontId="1" fillId="0" borderId="24" xfId="0" applyNumberFormat="1" applyFont="1" applyFill="1" applyBorder="1" applyAlignment="1">
      <alignment/>
    </xf>
    <xf numFmtId="49" fontId="35" fillId="17" borderId="13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171" fontId="0" fillId="0" borderId="12" xfId="0" applyNumberFormat="1" applyFont="1" applyBorder="1" applyAlignment="1">
      <alignment/>
    </xf>
    <xf numFmtId="171" fontId="0" fillId="0" borderId="12" xfId="0" applyNumberFormat="1" applyFont="1" applyBorder="1" applyAlignment="1">
      <alignment/>
    </xf>
    <xf numFmtId="0" fontId="24" fillId="9" borderId="12" xfId="0" applyFont="1" applyFill="1" applyBorder="1" applyAlignment="1">
      <alignment horizontal="left" wrapText="1"/>
    </xf>
    <xf numFmtId="171" fontId="0" fillId="17" borderId="13" xfId="0" applyNumberFormat="1" applyFont="1" applyFill="1" applyBorder="1" applyAlignment="1">
      <alignment horizontal="center"/>
    </xf>
    <xf numFmtId="0" fontId="14" fillId="9" borderId="12" xfId="0" applyFont="1" applyFill="1" applyBorder="1" applyAlignment="1">
      <alignment wrapText="1"/>
    </xf>
    <xf numFmtId="0" fontId="14" fillId="9" borderId="12" xfId="0" applyFont="1" applyFill="1" applyBorder="1" applyAlignment="1">
      <alignment horizontal="left" vertical="top" wrapText="1"/>
    </xf>
    <xf numFmtId="49" fontId="14" fillId="9" borderId="12" xfId="0" applyNumberFormat="1" applyFont="1" applyFill="1" applyBorder="1" applyAlignment="1">
      <alignment wrapText="1"/>
    </xf>
    <xf numFmtId="171" fontId="14" fillId="9" borderId="13" xfId="0" applyNumberFormat="1" applyFont="1" applyFill="1" applyBorder="1" applyAlignment="1">
      <alignment horizontal="center"/>
    </xf>
    <xf numFmtId="0" fontId="14" fillId="9" borderId="0" xfId="0" applyFont="1" applyFill="1" applyAlignment="1">
      <alignment wrapText="1"/>
    </xf>
    <xf numFmtId="49" fontId="1" fillId="25" borderId="12" xfId="0" applyNumberFormat="1" applyFont="1" applyFill="1" applyBorder="1" applyAlignment="1">
      <alignment horizontal="left" wrapText="1"/>
    </xf>
    <xf numFmtId="49" fontId="1" fillId="25" borderId="12" xfId="0" applyNumberFormat="1" applyFont="1" applyFill="1" applyBorder="1" applyAlignment="1">
      <alignment horizontal="center" wrapText="1"/>
    </xf>
    <xf numFmtId="49" fontId="1" fillId="25" borderId="12" xfId="0" applyNumberFormat="1" applyFont="1" applyFill="1" applyBorder="1" applyAlignment="1">
      <alignment horizontal="center"/>
    </xf>
    <xf numFmtId="171" fontId="1" fillId="25" borderId="12" xfId="0" applyNumberFormat="1" applyFont="1" applyFill="1" applyBorder="1" applyAlignment="1">
      <alignment horizontal="center"/>
    </xf>
    <xf numFmtId="49" fontId="1" fillId="25" borderId="12" xfId="0" applyNumberFormat="1" applyFont="1" applyFill="1" applyBorder="1" applyAlignment="1">
      <alignment wrapText="1"/>
    </xf>
    <xf numFmtId="171" fontId="1" fillId="25" borderId="13" xfId="0" applyNumberFormat="1" applyFont="1" applyFill="1" applyBorder="1" applyAlignment="1">
      <alignment horizontal="center"/>
    </xf>
    <xf numFmtId="0" fontId="14" fillId="25" borderId="12" xfId="0" applyFont="1" applyFill="1" applyBorder="1" applyAlignment="1">
      <alignment wrapText="1"/>
    </xf>
    <xf numFmtId="0" fontId="1" fillId="25" borderId="19" xfId="0" applyFont="1" applyFill="1" applyBorder="1" applyAlignment="1">
      <alignment horizontal="center" wrapText="1"/>
    </xf>
    <xf numFmtId="49" fontId="1" fillId="25" borderId="19" xfId="0" applyNumberFormat="1" applyFont="1" applyFill="1" applyBorder="1" applyAlignment="1">
      <alignment horizontal="center"/>
    </xf>
    <xf numFmtId="0" fontId="1" fillId="25" borderId="19" xfId="0" applyFont="1" applyFill="1" applyBorder="1" applyAlignment="1">
      <alignment horizontal="center"/>
    </xf>
    <xf numFmtId="171" fontId="1" fillId="25" borderId="19" xfId="0" applyNumberFormat="1" applyFont="1" applyFill="1" applyBorder="1" applyAlignment="1">
      <alignment horizontal="center"/>
    </xf>
    <xf numFmtId="0" fontId="1" fillId="9" borderId="25" xfId="0" applyFont="1" applyFill="1" applyBorder="1" applyAlignment="1">
      <alignment horizontal="left"/>
    </xf>
    <xf numFmtId="49" fontId="35" fillId="9" borderId="12" xfId="0" applyNumberFormat="1" applyFont="1" applyFill="1" applyBorder="1" applyAlignment="1">
      <alignment horizontal="center"/>
    </xf>
    <xf numFmtId="0" fontId="1" fillId="9" borderId="11" xfId="0" applyFont="1" applyFill="1" applyBorder="1" applyAlignment="1">
      <alignment horizontal="left"/>
    </xf>
    <xf numFmtId="49" fontId="35" fillId="9" borderId="13" xfId="0" applyNumberFormat="1" applyFont="1" applyFill="1" applyBorder="1" applyAlignment="1">
      <alignment horizontal="center"/>
    </xf>
    <xf numFmtId="171" fontId="0" fillId="0" borderId="26" xfId="0" applyNumberFormat="1" applyFill="1" applyBorder="1" applyAlignment="1">
      <alignment horizontal="center"/>
    </xf>
    <xf numFmtId="0" fontId="17" fillId="0" borderId="27" xfId="0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/>
    </xf>
    <xf numFmtId="49" fontId="18" fillId="22" borderId="21" xfId="0" applyNumberFormat="1" applyFont="1" applyFill="1" applyBorder="1" applyAlignment="1">
      <alignment horizontal="center"/>
    </xf>
    <xf numFmtId="49" fontId="1" fillId="22" borderId="21" xfId="0" applyNumberFormat="1" applyFont="1" applyFill="1" applyBorder="1" applyAlignment="1">
      <alignment horizontal="center"/>
    </xf>
    <xf numFmtId="171" fontId="1" fillId="22" borderId="21" xfId="0" applyNumberFormat="1" applyFont="1" applyFill="1" applyBorder="1" applyAlignment="1">
      <alignment horizontal="center"/>
    </xf>
    <xf numFmtId="171" fontId="1" fillId="22" borderId="22" xfId="0" applyNumberFormat="1" applyFont="1" applyFill="1" applyBorder="1" applyAlignment="1">
      <alignment horizontal="center"/>
    </xf>
    <xf numFmtId="49" fontId="0" fillId="0" borderId="19" xfId="0" applyNumberFormat="1" applyBorder="1" applyAlignment="1">
      <alignment/>
    </xf>
    <xf numFmtId="49" fontId="0" fillId="0" borderId="19" xfId="0" applyNumberFormat="1" applyFont="1" applyFill="1" applyBorder="1" applyAlignment="1">
      <alignment horizontal="center"/>
    </xf>
    <xf numFmtId="171" fontId="0" fillId="0" borderId="26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wrapText="1"/>
    </xf>
    <xf numFmtId="49" fontId="18" fillId="0" borderId="13" xfId="0" applyNumberFormat="1" applyFont="1" applyFill="1" applyBorder="1" applyAlignment="1">
      <alignment horizontal="center"/>
    </xf>
    <xf numFmtId="49" fontId="18" fillId="22" borderId="21" xfId="0" applyNumberFormat="1" applyFont="1" applyFill="1" applyBorder="1" applyAlignment="1">
      <alignment horizontal="center" wrapText="1"/>
    </xf>
    <xf numFmtId="49" fontId="18" fillId="0" borderId="13" xfId="0" applyNumberFormat="1" applyFont="1" applyFill="1" applyBorder="1" applyAlignment="1">
      <alignment horizont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71" fontId="0" fillId="0" borderId="19" xfId="0" applyNumberFormat="1" applyFill="1" applyBorder="1" applyAlignment="1">
      <alignment horizontal="center"/>
    </xf>
    <xf numFmtId="0" fontId="18" fillId="22" borderId="21" xfId="0" applyFont="1" applyFill="1" applyBorder="1" applyAlignment="1">
      <alignment horizontal="center" wrapText="1"/>
    </xf>
    <xf numFmtId="171" fontId="13" fillId="0" borderId="12" xfId="0" applyNumberFormat="1" applyFont="1" applyFill="1" applyBorder="1" applyAlignment="1">
      <alignment horizontal="center"/>
    </xf>
    <xf numFmtId="171" fontId="1" fillId="22" borderId="13" xfId="0" applyNumberFormat="1" applyFont="1" applyFill="1" applyBorder="1" applyAlignment="1">
      <alignment/>
    </xf>
    <xf numFmtId="171" fontId="1" fillId="0" borderId="13" xfId="0" applyNumberFormat="1" applyFont="1" applyFill="1" applyBorder="1" applyAlignment="1">
      <alignment/>
    </xf>
    <xf numFmtId="171" fontId="13" fillId="17" borderId="12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0" fontId="26" fillId="22" borderId="12" xfId="0" applyFont="1" applyFill="1" applyBorder="1" applyAlignment="1">
      <alignment horizontal="center"/>
    </xf>
    <xf numFmtId="171" fontId="9" fillId="25" borderId="12" xfId="0" applyNumberFormat="1" applyFont="1" applyFill="1" applyBorder="1" applyAlignment="1">
      <alignment horizontal="center"/>
    </xf>
    <xf numFmtId="171" fontId="9" fillId="25" borderId="12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 wrapText="1"/>
    </xf>
    <xf numFmtId="49" fontId="36" fillId="0" borderId="12" xfId="0" applyNumberFormat="1" applyFont="1" applyBorder="1" applyAlignment="1">
      <alignment/>
    </xf>
    <xf numFmtId="0" fontId="13" fillId="0" borderId="26" xfId="0" applyFont="1" applyBorder="1" applyAlignment="1">
      <alignment wrapText="1"/>
    </xf>
    <xf numFmtId="0" fontId="1" fillId="23" borderId="21" xfId="0" applyFont="1" applyFill="1" applyBorder="1" applyAlignment="1">
      <alignment horizontal="center"/>
    </xf>
    <xf numFmtId="0" fontId="27" fillId="0" borderId="26" xfId="0" applyFont="1" applyBorder="1" applyAlignment="1">
      <alignment horizontal="justify" vertical="top" wrapText="1"/>
    </xf>
    <xf numFmtId="0" fontId="27" fillId="0" borderId="13" xfId="0" applyNumberFormat="1" applyFont="1" applyBorder="1" applyAlignment="1" applyProtection="1">
      <alignment wrapText="1"/>
      <protection locked="0"/>
    </xf>
    <xf numFmtId="49" fontId="27" fillId="0" borderId="12" xfId="0" applyNumberFormat="1" applyFont="1" applyBorder="1" applyAlignment="1" applyProtection="1">
      <alignment wrapText="1"/>
      <protection/>
    </xf>
    <xf numFmtId="49" fontId="27" fillId="0" borderId="12" xfId="0" applyNumberFormat="1" applyFont="1" applyBorder="1" applyAlignment="1" applyProtection="1">
      <alignment horizontal="left" wrapText="1"/>
      <protection/>
    </xf>
    <xf numFmtId="49" fontId="4" fillId="0" borderId="12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49" fontId="36" fillId="0" borderId="19" xfId="0" applyNumberFormat="1" applyFont="1" applyBorder="1" applyAlignment="1">
      <alignment/>
    </xf>
    <xf numFmtId="49" fontId="18" fillId="22" borderId="28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49" fontId="1" fillId="9" borderId="28" xfId="0" applyNumberFormat="1" applyFont="1" applyFill="1" applyBorder="1" applyAlignment="1">
      <alignment horizontal="center" wrapText="1"/>
    </xf>
    <xf numFmtId="49" fontId="1" fillId="9" borderId="21" xfId="0" applyNumberFormat="1" applyFont="1" applyFill="1" applyBorder="1" applyAlignment="1">
      <alignment horizontal="center" wrapText="1"/>
    </xf>
    <xf numFmtId="49" fontId="1" fillId="9" borderId="21" xfId="0" applyNumberFormat="1" applyFont="1" applyFill="1" applyBorder="1" applyAlignment="1">
      <alignment horizontal="center"/>
    </xf>
    <xf numFmtId="171" fontId="1" fillId="9" borderId="21" xfId="0" applyNumberFormat="1" applyFont="1" applyFill="1" applyBorder="1" applyAlignment="1">
      <alignment horizontal="center"/>
    </xf>
    <xf numFmtId="171" fontId="1" fillId="9" borderId="22" xfId="0" applyNumberFormat="1" applyFon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1" fillId="9" borderId="13" xfId="0" applyNumberFormat="1" applyFont="1" applyFill="1" applyBorder="1" applyAlignment="1">
      <alignment horizontal="left" wrapText="1"/>
    </xf>
    <xf numFmtId="49" fontId="0" fillId="0" borderId="19" xfId="0" applyNumberFormat="1" applyBorder="1" applyAlignment="1">
      <alignment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/>
    </xf>
    <xf numFmtId="171" fontId="0" fillId="0" borderId="19" xfId="0" applyNumberFormat="1" applyFont="1" applyFill="1" applyBorder="1" applyAlignment="1">
      <alignment horizontal="center"/>
    </xf>
    <xf numFmtId="0" fontId="24" fillId="9" borderId="28" xfId="0" applyFont="1" applyFill="1" applyBorder="1" applyAlignment="1">
      <alignment horizontal="center" vertical="top" wrapText="1"/>
    </xf>
    <xf numFmtId="0" fontId="12" fillId="0" borderId="29" xfId="0" applyFont="1" applyBorder="1" applyAlignment="1">
      <alignment/>
    </xf>
    <xf numFmtId="0" fontId="1" fillId="9" borderId="2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wrapText="1"/>
    </xf>
    <xf numFmtId="0" fontId="1" fillId="25" borderId="28" xfId="0" applyFont="1" applyFill="1" applyBorder="1" applyAlignment="1">
      <alignment horizontal="center" wrapText="1"/>
    </xf>
    <xf numFmtId="0" fontId="1" fillId="25" borderId="21" xfId="0" applyFont="1" applyFill="1" applyBorder="1" applyAlignment="1">
      <alignment wrapText="1"/>
    </xf>
    <xf numFmtId="49" fontId="1" fillId="25" borderId="21" xfId="0" applyNumberFormat="1" applyFont="1" applyFill="1" applyBorder="1" applyAlignment="1">
      <alignment horizontal="center"/>
    </xf>
    <xf numFmtId="171" fontId="1" fillId="25" borderId="21" xfId="0" applyNumberFormat="1" applyFont="1" applyFill="1" applyBorder="1" applyAlignment="1">
      <alignment horizontal="center"/>
    </xf>
    <xf numFmtId="171" fontId="1" fillId="25" borderId="22" xfId="0" applyNumberFormat="1" applyFont="1" applyFill="1" applyBorder="1" applyAlignment="1">
      <alignment horizontal="center"/>
    </xf>
    <xf numFmtId="0" fontId="27" fillId="0" borderId="19" xfId="0" applyFont="1" applyBorder="1" applyAlignment="1">
      <alignment wrapText="1"/>
    </xf>
    <xf numFmtId="0" fontId="4" fillId="0" borderId="19" xfId="0" applyFont="1" applyBorder="1" applyAlignment="1">
      <alignment horizontal="left" wrapText="1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171" fontId="0" fillId="0" borderId="19" xfId="0" applyNumberFormat="1" applyBorder="1" applyAlignment="1">
      <alignment/>
    </xf>
    <xf numFmtId="171" fontId="0" fillId="0" borderId="19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0" fontId="1" fillId="9" borderId="21" xfId="0" applyFont="1" applyFill="1" applyBorder="1" applyAlignment="1">
      <alignment horizontal="center" wrapText="1"/>
    </xf>
    <xf numFmtId="49" fontId="7" fillId="9" borderId="31" xfId="0" applyNumberFormat="1" applyFont="1" applyFill="1" applyBorder="1" applyAlignment="1">
      <alignment horizontal="center" wrapText="1"/>
    </xf>
    <xf numFmtId="49" fontId="7" fillId="9" borderId="31" xfId="0" applyNumberFormat="1" applyFont="1" applyFill="1" applyBorder="1" applyAlignment="1">
      <alignment horizontal="center"/>
    </xf>
    <xf numFmtId="49" fontId="7" fillId="9" borderId="23" xfId="0" applyNumberFormat="1" applyFont="1" applyFill="1" applyBorder="1" applyAlignment="1">
      <alignment horizontal="center"/>
    </xf>
    <xf numFmtId="171" fontId="1" fillId="9" borderId="21" xfId="0" applyNumberFormat="1" applyFont="1" applyFill="1" applyBorder="1" applyAlignment="1">
      <alignment/>
    </xf>
    <xf numFmtId="171" fontId="1" fillId="25" borderId="22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 wrapText="1"/>
    </xf>
    <xf numFmtId="49" fontId="4" fillId="0" borderId="29" xfId="0" applyNumberFormat="1" applyFont="1" applyFill="1" applyBorder="1" applyAlignment="1">
      <alignment horizontal="center" wrapText="1"/>
    </xf>
    <xf numFmtId="49" fontId="4" fillId="0" borderId="30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171" fontId="3" fillId="22" borderId="13" xfId="0" applyNumberFormat="1" applyFont="1" applyFill="1" applyBorder="1" applyAlignment="1">
      <alignment/>
    </xf>
    <xf numFmtId="0" fontId="27" fillId="0" borderId="13" xfId="0" applyFont="1" applyFill="1" applyBorder="1" applyAlignment="1">
      <alignment horizontal="left" wrapText="1"/>
    </xf>
    <xf numFmtId="0" fontId="3" fillId="22" borderId="28" xfId="0" applyFont="1" applyFill="1" applyBorder="1" applyAlignment="1">
      <alignment horizontal="center" wrapText="1"/>
    </xf>
    <xf numFmtId="0" fontId="1" fillId="22" borderId="21" xfId="0" applyFont="1" applyFill="1" applyBorder="1" applyAlignment="1">
      <alignment horizontal="center" wrapText="1"/>
    </xf>
    <xf numFmtId="49" fontId="25" fillId="22" borderId="31" xfId="0" applyNumberFormat="1" applyFont="1" applyFill="1" applyBorder="1" applyAlignment="1">
      <alignment horizontal="center" wrapText="1"/>
    </xf>
    <xf numFmtId="49" fontId="25" fillId="22" borderId="31" xfId="0" applyNumberFormat="1" applyFont="1" applyFill="1" applyBorder="1" applyAlignment="1">
      <alignment horizontal="center"/>
    </xf>
    <xf numFmtId="49" fontId="25" fillId="22" borderId="23" xfId="0" applyNumberFormat="1" applyFont="1" applyFill="1" applyBorder="1" applyAlignment="1">
      <alignment horizontal="center"/>
    </xf>
    <xf numFmtId="171" fontId="3" fillId="22" borderId="21" xfId="0" applyNumberFormat="1" applyFont="1" applyFill="1" applyBorder="1" applyAlignment="1">
      <alignment/>
    </xf>
    <xf numFmtId="171" fontId="3" fillId="22" borderId="22" xfId="0" applyNumberFormat="1" applyFont="1" applyFill="1" applyBorder="1" applyAlignment="1">
      <alignment/>
    </xf>
    <xf numFmtId="0" fontId="27" fillId="0" borderId="19" xfId="0" applyFont="1" applyFill="1" applyBorder="1" applyAlignment="1">
      <alignment horizontal="left" wrapText="1"/>
    </xf>
    <xf numFmtId="171" fontId="0" fillId="0" borderId="19" xfId="0" applyNumberFormat="1" applyFont="1" applyFill="1" applyBorder="1" applyAlignment="1">
      <alignment/>
    </xf>
    <xf numFmtId="0" fontId="8" fillId="0" borderId="13" xfId="0" applyFont="1" applyBorder="1" applyAlignment="1">
      <alignment wrapText="1"/>
    </xf>
    <xf numFmtId="0" fontId="8" fillId="0" borderId="19" xfId="0" applyFont="1" applyBorder="1" applyAlignment="1">
      <alignment wrapText="1"/>
    </xf>
    <xf numFmtId="49" fontId="8" fillId="0" borderId="19" xfId="0" applyNumberFormat="1" applyFont="1" applyBorder="1" applyAlignment="1">
      <alignment horizontal="center" wrapText="1"/>
    </xf>
    <xf numFmtId="49" fontId="9" fillId="0" borderId="19" xfId="0" applyNumberFormat="1" applyFont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71" fontId="1" fillId="0" borderId="19" xfId="0" applyNumberFormat="1" applyFont="1" applyFill="1" applyBorder="1" applyAlignment="1">
      <alignment/>
    </xf>
    <xf numFmtId="0" fontId="16" fillId="22" borderId="13" xfId="0" applyFont="1" applyFill="1" applyBorder="1" applyAlignment="1">
      <alignment horizontal="center" wrapText="1"/>
    </xf>
    <xf numFmtId="0" fontId="10" fillId="22" borderId="13" xfId="0" applyFont="1" applyFill="1" applyBorder="1" applyAlignment="1">
      <alignment horizontal="center" wrapText="1"/>
    </xf>
    <xf numFmtId="0" fontId="26" fillId="22" borderId="15" xfId="0" applyFont="1" applyFill="1" applyBorder="1" applyAlignment="1">
      <alignment horizontal="center"/>
    </xf>
    <xf numFmtId="0" fontId="10" fillId="9" borderId="28" xfId="0" applyFont="1" applyFill="1" applyBorder="1" applyAlignment="1">
      <alignment horizontal="center" wrapText="1"/>
    </xf>
    <xf numFmtId="0" fontId="10" fillId="9" borderId="21" xfId="0" applyFont="1" applyFill="1" applyBorder="1" applyAlignment="1">
      <alignment horizontal="center" wrapText="1"/>
    </xf>
    <xf numFmtId="49" fontId="10" fillId="9" borderId="31" xfId="0" applyNumberFormat="1" applyFont="1" applyFill="1" applyBorder="1" applyAlignment="1">
      <alignment horizontal="center" wrapText="1"/>
    </xf>
    <xf numFmtId="49" fontId="6" fillId="9" borderId="31" xfId="0" applyNumberFormat="1" applyFont="1" applyFill="1" applyBorder="1" applyAlignment="1">
      <alignment horizontal="center"/>
    </xf>
    <xf numFmtId="49" fontId="6" fillId="9" borderId="23" xfId="0" applyNumberFormat="1" applyFont="1" applyFill="1" applyBorder="1" applyAlignment="1">
      <alignment horizontal="center"/>
    </xf>
    <xf numFmtId="0" fontId="6" fillId="9" borderId="23" xfId="0" applyFont="1" applyFill="1" applyBorder="1" applyAlignment="1">
      <alignment horizontal="center"/>
    </xf>
    <xf numFmtId="171" fontId="1" fillId="9" borderId="22" xfId="0" applyNumberFormat="1" applyFont="1" applyFill="1" applyBorder="1" applyAlignment="1">
      <alignment/>
    </xf>
    <xf numFmtId="0" fontId="4" fillId="0" borderId="13" xfId="0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wrapText="1"/>
    </xf>
    <xf numFmtId="0" fontId="16" fillId="22" borderId="28" xfId="0" applyFont="1" applyFill="1" applyBorder="1" applyAlignment="1">
      <alignment horizontal="center" wrapText="1"/>
    </xf>
    <xf numFmtId="0" fontId="10" fillId="22" borderId="21" xfId="0" applyFont="1" applyFill="1" applyBorder="1" applyAlignment="1">
      <alignment horizontal="center" wrapText="1"/>
    </xf>
    <xf numFmtId="49" fontId="16" fillId="22" borderId="31" xfId="0" applyNumberFormat="1" applyFont="1" applyFill="1" applyBorder="1" applyAlignment="1">
      <alignment horizontal="center" wrapText="1"/>
    </xf>
    <xf numFmtId="49" fontId="26" fillId="22" borderId="31" xfId="0" applyNumberFormat="1" applyFont="1" applyFill="1" applyBorder="1" applyAlignment="1">
      <alignment horizontal="center"/>
    </xf>
    <xf numFmtId="49" fontId="26" fillId="22" borderId="23" xfId="0" applyNumberFormat="1" applyFont="1" applyFill="1" applyBorder="1" applyAlignment="1">
      <alignment horizontal="center"/>
    </xf>
    <xf numFmtId="0" fontId="26" fillId="22" borderId="23" xfId="0" applyFont="1" applyFill="1" applyBorder="1" applyAlignment="1">
      <alignment horizontal="center"/>
    </xf>
    <xf numFmtId="0" fontId="27" fillId="0" borderId="26" xfId="0" applyFont="1" applyBorder="1" applyAlignment="1">
      <alignment wrapText="1"/>
    </xf>
    <xf numFmtId="0" fontId="1" fillId="9" borderId="21" xfId="0" applyFont="1" applyFill="1" applyBorder="1" applyAlignment="1">
      <alignment horizontal="left" wrapText="1"/>
    </xf>
    <xf numFmtId="0" fontId="6" fillId="9" borderId="28" xfId="0" applyFont="1" applyFill="1" applyBorder="1" applyAlignment="1">
      <alignment horizontal="center"/>
    </xf>
    <xf numFmtId="0" fontId="6" fillId="9" borderId="21" xfId="0" applyFont="1" applyFill="1" applyBorder="1" applyAlignment="1">
      <alignment horizontal="center"/>
    </xf>
    <xf numFmtId="49" fontId="6" fillId="9" borderId="21" xfId="0" applyNumberFormat="1" applyFont="1" applyFill="1" applyBorder="1" applyAlignment="1">
      <alignment horizontal="center"/>
    </xf>
    <xf numFmtId="49" fontId="16" fillId="22" borderId="13" xfId="0" applyNumberFormat="1" applyFont="1" applyFill="1" applyBorder="1" applyAlignment="1">
      <alignment horizontal="center" wrapText="1"/>
    </xf>
    <xf numFmtId="49" fontId="26" fillId="22" borderId="13" xfId="0" applyNumberFormat="1" applyFont="1" applyFill="1" applyBorder="1" applyAlignment="1">
      <alignment horizontal="center"/>
    </xf>
    <xf numFmtId="49" fontId="10" fillId="9" borderId="21" xfId="0" applyNumberFormat="1" applyFont="1" applyFill="1" applyBorder="1" applyAlignment="1">
      <alignment horizontal="center" wrapText="1"/>
    </xf>
    <xf numFmtId="49" fontId="16" fillId="22" borderId="21" xfId="0" applyNumberFormat="1" applyFont="1" applyFill="1" applyBorder="1" applyAlignment="1">
      <alignment horizontal="center" wrapText="1"/>
    </xf>
    <xf numFmtId="49" fontId="26" fillId="22" borderId="21" xfId="0" applyNumberFormat="1" applyFont="1" applyFill="1" applyBorder="1" applyAlignment="1">
      <alignment horizontal="center"/>
    </xf>
    <xf numFmtId="0" fontId="11" fillId="9" borderId="19" xfId="0" applyFont="1" applyFill="1" applyBorder="1" applyAlignment="1">
      <alignment horizontal="center" wrapText="1"/>
    </xf>
    <xf numFmtId="49" fontId="10" fillId="9" borderId="19" xfId="0" applyNumberFormat="1" applyFont="1" applyFill="1" applyBorder="1" applyAlignment="1">
      <alignment horizontal="center" wrapText="1"/>
    </xf>
    <xf numFmtId="49" fontId="6" fillId="9" borderId="19" xfId="0" applyNumberFormat="1" applyFont="1" applyFill="1" applyBorder="1" applyAlignment="1">
      <alignment horizontal="center"/>
    </xf>
    <xf numFmtId="0" fontId="6" fillId="9" borderId="20" xfId="0" applyFont="1" applyFill="1" applyBorder="1" applyAlignment="1">
      <alignment horizontal="center"/>
    </xf>
    <xf numFmtId="171" fontId="1" fillId="9" borderId="19" xfId="0" applyNumberFormat="1" applyFont="1" applyFill="1" applyBorder="1" applyAlignment="1">
      <alignment/>
    </xf>
    <xf numFmtId="49" fontId="11" fillId="9" borderId="19" xfId="0" applyNumberFormat="1" applyFont="1" applyFill="1" applyBorder="1" applyAlignment="1">
      <alignment horizontal="center" wrapText="1"/>
    </xf>
    <xf numFmtId="171" fontId="1" fillId="9" borderId="33" xfId="0" applyNumberFormat="1" applyFont="1" applyFill="1" applyBorder="1" applyAlignment="1">
      <alignment/>
    </xf>
    <xf numFmtId="0" fontId="1" fillId="9" borderId="28" xfId="0" applyFont="1" applyFill="1" applyBorder="1" applyAlignment="1">
      <alignment horizontal="center"/>
    </xf>
    <xf numFmtId="0" fontId="4" fillId="9" borderId="21" xfId="0" applyFont="1" applyFill="1" applyBorder="1" applyAlignment="1">
      <alignment horizontal="left"/>
    </xf>
    <xf numFmtId="49" fontId="7" fillId="9" borderId="21" xfId="0" applyNumberFormat="1" applyFont="1" applyFill="1" applyBorder="1" applyAlignment="1">
      <alignment horizontal="center"/>
    </xf>
    <xf numFmtId="0" fontId="12" fillId="0" borderId="19" xfId="0" applyFont="1" applyBorder="1" applyAlignment="1">
      <alignment wrapText="1"/>
    </xf>
    <xf numFmtId="49" fontId="12" fillId="0" borderId="13" xfId="0" applyNumberFormat="1" applyFont="1" applyBorder="1" applyAlignment="1">
      <alignment wrapText="1"/>
    </xf>
    <xf numFmtId="171" fontId="0" fillId="0" borderId="13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center" wrapText="1"/>
    </xf>
    <xf numFmtId="49" fontId="31" fillId="0" borderId="19" xfId="0" applyNumberFormat="1" applyFont="1" applyFill="1" applyBorder="1" applyAlignment="1">
      <alignment horizontal="center" wrapText="1"/>
    </xf>
    <xf numFmtId="49" fontId="32" fillId="0" borderId="19" xfId="0" applyNumberFormat="1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171" fontId="3" fillId="9" borderId="21" xfId="0" applyNumberFormat="1" applyFont="1" applyFill="1" applyBorder="1" applyAlignment="1">
      <alignment/>
    </xf>
    <xf numFmtId="171" fontId="3" fillId="9" borderId="22" xfId="0" applyNumberFormat="1" applyFont="1" applyFill="1" applyBorder="1" applyAlignment="1">
      <alignment/>
    </xf>
    <xf numFmtId="0" fontId="10" fillId="0" borderId="26" xfId="0" applyFont="1" applyFill="1" applyBorder="1" applyAlignment="1">
      <alignment horizontal="center" wrapText="1"/>
    </xf>
    <xf numFmtId="49" fontId="8" fillId="0" borderId="26" xfId="0" applyNumberFormat="1" applyFont="1" applyFill="1" applyBorder="1" applyAlignment="1">
      <alignment horizontal="center" wrapText="1"/>
    </xf>
    <xf numFmtId="49" fontId="9" fillId="0" borderId="26" xfId="0" applyNumberFormat="1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171" fontId="2" fillId="0" borderId="26" xfId="0" applyNumberFormat="1" applyFont="1" applyFill="1" applyBorder="1" applyAlignment="1">
      <alignment/>
    </xf>
    <xf numFmtId="171" fontId="3" fillId="0" borderId="26" xfId="0" applyNumberFormat="1" applyFont="1" applyFill="1" applyBorder="1" applyAlignment="1">
      <alignment/>
    </xf>
    <xf numFmtId="171" fontId="0" fillId="0" borderId="26" xfId="0" applyNumberFormat="1" applyFont="1" applyFill="1" applyBorder="1" applyAlignment="1">
      <alignment/>
    </xf>
    <xf numFmtId="0" fontId="10" fillId="9" borderId="21" xfId="0" applyFont="1" applyFill="1" applyBorder="1" applyAlignment="1">
      <alignment wrapText="1"/>
    </xf>
    <xf numFmtId="0" fontId="27" fillId="0" borderId="13" xfId="0" applyFont="1" applyBorder="1" applyAlignment="1">
      <alignment horizontal="left" vertical="top" wrapText="1"/>
    </xf>
    <xf numFmtId="0" fontId="10" fillId="0" borderId="14" xfId="0" applyFont="1" applyFill="1" applyBorder="1" applyAlignment="1">
      <alignment horizontal="center" wrapText="1"/>
    </xf>
    <xf numFmtId="171" fontId="0" fillId="0" borderId="13" xfId="0" applyNumberFormat="1" applyFill="1" applyBorder="1" applyAlignment="1">
      <alignment/>
    </xf>
    <xf numFmtId="0" fontId="15" fillId="0" borderId="19" xfId="0" applyFont="1" applyBorder="1" applyAlignment="1">
      <alignment horizontal="justify" vertical="top" wrapText="1"/>
    </xf>
    <xf numFmtId="0" fontId="10" fillId="0" borderId="29" xfId="0" applyFont="1" applyFill="1" applyBorder="1" applyAlignment="1">
      <alignment horizontal="center" wrapText="1"/>
    </xf>
    <xf numFmtId="49" fontId="8" fillId="0" borderId="19" xfId="0" applyNumberFormat="1" applyFont="1" applyFill="1" applyBorder="1" applyAlignment="1">
      <alignment horizontal="center" wrapText="1"/>
    </xf>
    <xf numFmtId="49" fontId="9" fillId="0" borderId="19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171" fontId="0" fillId="0" borderId="19" xfId="0" applyNumberFormat="1" applyFill="1" applyBorder="1" applyAlignment="1">
      <alignment/>
    </xf>
    <xf numFmtId="0" fontId="11" fillId="9" borderId="28" xfId="0" applyFont="1" applyFill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left" wrapText="1"/>
    </xf>
    <xf numFmtId="0" fontId="1" fillId="7" borderId="28" xfId="0" applyFont="1" applyFill="1" applyBorder="1" applyAlignment="1">
      <alignment horizontal="left" wrapText="1"/>
    </xf>
    <xf numFmtId="49" fontId="4" fillId="7" borderId="21" xfId="0" applyNumberFormat="1" applyFont="1" applyFill="1" applyBorder="1" applyAlignment="1">
      <alignment horizontal="center" wrapText="1"/>
    </xf>
    <xf numFmtId="49" fontId="4" fillId="7" borderId="31" xfId="0" applyNumberFormat="1" applyFont="1" applyFill="1" applyBorder="1" applyAlignment="1">
      <alignment horizontal="center" wrapText="1"/>
    </xf>
    <xf numFmtId="171" fontId="4" fillId="7" borderId="31" xfId="0" applyNumberFormat="1" applyFont="1" applyFill="1" applyBorder="1" applyAlignment="1">
      <alignment horizontal="center"/>
    </xf>
    <xf numFmtId="171" fontId="4" fillId="7" borderId="34" xfId="0" applyNumberFormat="1" applyFont="1" applyFill="1" applyBorder="1" applyAlignment="1">
      <alignment horizontal="center"/>
    </xf>
    <xf numFmtId="171" fontId="4" fillId="7" borderId="23" xfId="0" applyNumberFormat="1" applyFont="1" applyFill="1" applyBorder="1" applyAlignment="1">
      <alignment horizontal="center"/>
    </xf>
    <xf numFmtId="171" fontId="1" fillId="7" borderId="21" xfId="0" applyNumberFormat="1" applyFont="1" applyFill="1" applyBorder="1" applyAlignment="1">
      <alignment/>
    </xf>
    <xf numFmtId="171" fontId="1" fillId="7" borderId="22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 vertical="center" wrapText="1"/>
    </xf>
    <xf numFmtId="49" fontId="38" fillId="25" borderId="12" xfId="0" applyNumberFormat="1" applyFont="1" applyFill="1" applyBorder="1" applyAlignment="1">
      <alignment/>
    </xf>
    <xf numFmtId="171" fontId="37" fillId="9" borderId="12" xfId="0" applyNumberFormat="1" applyFont="1" applyFill="1" applyBorder="1" applyAlignment="1">
      <alignment horizontal="center"/>
    </xf>
    <xf numFmtId="171" fontId="39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49" fontId="0" fillId="9" borderId="12" xfId="0" applyNumberFormat="1" applyFont="1" applyFill="1" applyBorder="1" applyAlignment="1">
      <alignment horizontal="center"/>
    </xf>
    <xf numFmtId="171" fontId="0" fillId="9" borderId="12" xfId="0" applyNumberFormat="1" applyFont="1" applyFill="1" applyBorder="1" applyAlignment="1">
      <alignment horizontal="center"/>
    </xf>
    <xf numFmtId="0" fontId="19" fillId="0" borderId="19" xfId="0" applyFont="1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/>
    </xf>
    <xf numFmtId="49" fontId="1" fillId="25" borderId="13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49" fontId="0" fillId="0" borderId="12" xfId="0" applyNumberFormat="1" applyFont="1" applyFill="1" applyBorder="1" applyAlignment="1">
      <alignment horizontal="left" wrapText="1"/>
    </xf>
    <xf numFmtId="49" fontId="1" fillId="0" borderId="26" xfId="0" applyNumberFormat="1" applyFont="1" applyFill="1" applyBorder="1" applyAlignment="1">
      <alignment horizontal="center"/>
    </xf>
    <xf numFmtId="171" fontId="1" fillId="0" borderId="2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wrapText="1"/>
    </xf>
    <xf numFmtId="49" fontId="18" fillId="0" borderId="26" xfId="0" applyNumberFormat="1" applyFont="1" applyFill="1" applyBorder="1" applyAlignment="1">
      <alignment horizontal="center" wrapText="1"/>
    </xf>
    <xf numFmtId="49" fontId="0" fillId="0" borderId="26" xfId="0" applyNumberFormat="1" applyFill="1" applyBorder="1" applyAlignment="1">
      <alignment horizontal="center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horizontal="center"/>
    </xf>
    <xf numFmtId="171" fontId="0" fillId="0" borderId="13" xfId="0" applyNumberFormat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171" fontId="1" fillId="0" borderId="21" xfId="0" applyNumberFormat="1" applyFont="1" applyFill="1" applyBorder="1" applyAlignment="1">
      <alignment horizontal="center"/>
    </xf>
    <xf numFmtId="171" fontId="1" fillId="0" borderId="22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left" wrapText="1"/>
    </xf>
    <xf numFmtId="49" fontId="0" fillId="0" borderId="21" xfId="0" applyNumberFormat="1" applyFont="1" applyFill="1" applyBorder="1" applyAlignment="1">
      <alignment horizontal="center"/>
    </xf>
    <xf numFmtId="171" fontId="0" fillId="0" borderId="21" xfId="0" applyNumberFormat="1" applyFont="1" applyFill="1" applyBorder="1" applyAlignment="1">
      <alignment horizontal="center"/>
    </xf>
    <xf numFmtId="0" fontId="1" fillId="25" borderId="28" xfId="0" applyFont="1" applyFill="1" applyBorder="1" applyAlignment="1">
      <alignment horizontal="left" wrapText="1"/>
    </xf>
    <xf numFmtId="0" fontId="10" fillId="17" borderId="26" xfId="0" applyFont="1" applyFill="1" applyBorder="1" applyAlignment="1">
      <alignment horizontal="center" wrapText="1"/>
    </xf>
    <xf numFmtId="49" fontId="31" fillId="17" borderId="26" xfId="0" applyNumberFormat="1" applyFont="1" applyFill="1" applyBorder="1" applyAlignment="1">
      <alignment horizontal="center" wrapText="1"/>
    </xf>
    <xf numFmtId="49" fontId="32" fillId="17" borderId="26" xfId="0" applyNumberFormat="1" applyFont="1" applyFill="1" applyBorder="1" applyAlignment="1">
      <alignment horizontal="center"/>
    </xf>
    <xf numFmtId="0" fontId="32" fillId="17" borderId="32" xfId="0" applyFont="1" applyFill="1" applyBorder="1" applyAlignment="1">
      <alignment horizontal="center"/>
    </xf>
    <xf numFmtId="171" fontId="2" fillId="17" borderId="26" xfId="0" applyNumberFormat="1" applyFont="1" applyFill="1" applyBorder="1" applyAlignment="1">
      <alignment/>
    </xf>
    <xf numFmtId="0" fontId="10" fillId="0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49" fontId="10" fillId="22" borderId="12" xfId="0" applyNumberFormat="1" applyFont="1" applyFill="1" applyBorder="1" applyAlignment="1">
      <alignment horizontal="center" wrapText="1"/>
    </xf>
    <xf numFmtId="49" fontId="6" fillId="22" borderId="12" xfId="0" applyNumberFormat="1" applyFont="1" applyFill="1" applyBorder="1" applyAlignment="1">
      <alignment horizontal="center"/>
    </xf>
    <xf numFmtId="0" fontId="6" fillId="22" borderId="12" xfId="0" applyFont="1" applyFill="1" applyBorder="1" applyAlignment="1">
      <alignment horizontal="center"/>
    </xf>
    <xf numFmtId="171" fontId="0" fillId="0" borderId="13" xfId="0" applyNumberFormat="1" applyFont="1" applyBorder="1" applyAlignment="1">
      <alignment/>
    </xf>
    <xf numFmtId="171" fontId="0" fillId="0" borderId="19" xfId="0" applyNumberFormat="1" applyFont="1" applyBorder="1" applyAlignment="1">
      <alignment/>
    </xf>
    <xf numFmtId="171" fontId="0" fillId="0" borderId="13" xfId="0" applyNumberFormat="1" applyFont="1" applyBorder="1" applyAlignment="1">
      <alignment/>
    </xf>
    <xf numFmtId="171" fontId="1" fillId="25" borderId="26" xfId="0" applyNumberFormat="1" applyFont="1" applyFill="1" applyBorder="1" applyAlignment="1">
      <alignment horizontal="center"/>
    </xf>
    <xf numFmtId="49" fontId="0" fillId="0" borderId="13" xfId="0" applyNumberFormat="1" applyBorder="1" applyAlignment="1">
      <alignment/>
    </xf>
    <xf numFmtId="171" fontId="0" fillId="0" borderId="13" xfId="0" applyNumberFormat="1" applyFont="1" applyBorder="1" applyAlignment="1">
      <alignment horizontal="center"/>
    </xf>
    <xf numFmtId="0" fontId="1" fillId="9" borderId="13" xfId="0" applyFont="1" applyFill="1" applyBorder="1" applyAlignment="1">
      <alignment horizontal="left" wrapText="1"/>
    </xf>
    <xf numFmtId="171" fontId="0" fillId="0" borderId="22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left" wrapText="1"/>
    </xf>
    <xf numFmtId="49" fontId="1" fillId="0" borderId="19" xfId="0" applyNumberFormat="1" applyFont="1" applyBorder="1" applyAlignment="1">
      <alignment horizontal="center"/>
    </xf>
    <xf numFmtId="49" fontId="35" fillId="17" borderId="26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wrapText="1"/>
    </xf>
    <xf numFmtId="0" fontId="14" fillId="9" borderId="13" xfId="0" applyFont="1" applyFill="1" applyBorder="1" applyAlignment="1">
      <alignment horizontal="left" vertical="top" wrapText="1"/>
    </xf>
    <xf numFmtId="171" fontId="1" fillId="9" borderId="13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20" fillId="0" borderId="26" xfId="0" applyFont="1" applyFill="1" applyBorder="1" applyAlignment="1">
      <alignment horizontal="center" wrapText="1"/>
    </xf>
    <xf numFmtId="49" fontId="18" fillId="0" borderId="19" xfId="0" applyNumberFormat="1" applyFont="1" applyFill="1" applyBorder="1" applyAlignment="1">
      <alignment horizontal="center" wrapText="1"/>
    </xf>
    <xf numFmtId="171" fontId="1" fillId="0" borderId="19" xfId="0" applyNumberFormat="1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 wrapText="1"/>
    </xf>
    <xf numFmtId="0" fontId="1" fillId="9" borderId="28" xfId="0" applyFont="1" applyFill="1" applyBorder="1" applyAlignment="1">
      <alignment wrapText="1"/>
    </xf>
    <xf numFmtId="0" fontId="1" fillId="9" borderId="21" xfId="0" applyFont="1" applyFill="1" applyBorder="1" applyAlignment="1">
      <alignment wrapText="1"/>
    </xf>
    <xf numFmtId="49" fontId="40" fillId="9" borderId="13" xfId="0" applyNumberFormat="1" applyFont="1" applyFill="1" applyBorder="1" applyAlignment="1">
      <alignment wrapText="1"/>
    </xf>
    <xf numFmtId="0" fontId="24" fillId="9" borderId="25" xfId="0" applyFont="1" applyFill="1" applyBorder="1" applyAlignment="1">
      <alignment wrapText="1"/>
    </xf>
    <xf numFmtId="0" fontId="19" fillId="0" borderId="19" xfId="0" applyFont="1" applyBorder="1" applyAlignment="1">
      <alignment horizontal="left" wrapText="1"/>
    </xf>
    <xf numFmtId="0" fontId="24" fillId="9" borderId="12" xfId="0" applyFont="1" applyFill="1" applyBorder="1" applyAlignment="1">
      <alignment wrapText="1"/>
    </xf>
    <xf numFmtId="0" fontId="1" fillId="9" borderId="12" xfId="0" applyFont="1" applyFill="1" applyBorder="1" applyAlignment="1">
      <alignment horizontal="center" wrapText="1"/>
    </xf>
    <xf numFmtId="0" fontId="18" fillId="9" borderId="12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left" wrapText="1"/>
    </xf>
    <xf numFmtId="0" fontId="18" fillId="22" borderId="28" xfId="0" applyFont="1" applyFill="1" applyBorder="1" applyAlignment="1">
      <alignment horizontal="center" wrapText="1"/>
    </xf>
    <xf numFmtId="49" fontId="0" fillId="9" borderId="12" xfId="0" applyNumberForma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49" fontId="0" fillId="0" borderId="12" xfId="0" applyNumberFormat="1" applyFill="1" applyBorder="1" applyAlignment="1">
      <alignment/>
    </xf>
    <xf numFmtId="0" fontId="1" fillId="0" borderId="13" xfId="0" applyFont="1" applyFill="1" applyBorder="1" applyAlignment="1">
      <alignment wrapText="1"/>
    </xf>
    <xf numFmtId="49" fontId="18" fillId="25" borderId="28" xfId="0" applyNumberFormat="1" applyFont="1" applyFill="1" applyBorder="1" applyAlignment="1">
      <alignment horizontal="center" wrapText="1"/>
    </xf>
    <xf numFmtId="171" fontId="1" fillId="9" borderId="36" xfId="0" applyNumberFormat="1" applyFont="1" applyFill="1" applyBorder="1" applyAlignment="1">
      <alignment/>
    </xf>
    <xf numFmtId="49" fontId="4" fillId="0" borderId="12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14" fillId="9" borderId="19" xfId="0" applyFont="1" applyFill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49" fontId="14" fillId="9" borderId="19" xfId="0" applyNumberFormat="1" applyFont="1" applyFill="1" applyBorder="1" applyAlignment="1">
      <alignment horizontal="center" wrapText="1"/>
    </xf>
    <xf numFmtId="49" fontId="13" fillId="0" borderId="13" xfId="0" applyNumberFormat="1" applyFont="1" applyBorder="1" applyAlignment="1">
      <alignment horizontal="center" wrapText="1"/>
    </xf>
    <xf numFmtId="49" fontId="13" fillId="0" borderId="20" xfId="0" applyNumberFormat="1" applyFont="1" applyBorder="1" applyAlignment="1">
      <alignment horizontal="center" wrapText="1"/>
    </xf>
    <xf numFmtId="49" fontId="13" fillId="0" borderId="15" xfId="0" applyNumberFormat="1" applyFont="1" applyBorder="1" applyAlignment="1">
      <alignment horizontal="center" wrapText="1"/>
    </xf>
    <xf numFmtId="49" fontId="13" fillId="0" borderId="13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171" fontId="14" fillId="9" borderId="19" xfId="0" applyNumberFormat="1" applyFont="1" applyFill="1" applyBorder="1" applyAlignment="1">
      <alignment horizontal="center"/>
    </xf>
    <xf numFmtId="171" fontId="13" fillId="0" borderId="13" xfId="0" applyNumberFormat="1" applyFont="1" applyBorder="1" applyAlignment="1">
      <alignment horizontal="center"/>
    </xf>
    <xf numFmtId="171" fontId="13" fillId="0" borderId="19" xfId="0" applyNumberFormat="1" applyFont="1" applyBorder="1" applyAlignment="1">
      <alignment horizontal="center"/>
    </xf>
    <xf numFmtId="171" fontId="13" fillId="0" borderId="20" xfId="0" applyNumberFormat="1" applyFont="1" applyBorder="1" applyAlignment="1">
      <alignment horizontal="center"/>
    </xf>
    <xf numFmtId="171" fontId="14" fillId="9" borderId="15" xfId="0" applyNumberFormat="1" applyFont="1" applyFill="1" applyBorder="1" applyAlignment="1">
      <alignment horizontal="center"/>
    </xf>
    <xf numFmtId="171" fontId="14" fillId="0" borderId="13" xfId="0" applyNumberFormat="1" applyFont="1" applyFill="1" applyBorder="1" applyAlignment="1">
      <alignment horizontal="center"/>
    </xf>
    <xf numFmtId="171" fontId="14" fillId="0" borderId="19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wrapText="1"/>
    </xf>
    <xf numFmtId="49" fontId="11" fillId="0" borderId="37" xfId="0" applyNumberFormat="1" applyFont="1" applyFill="1" applyBorder="1" applyAlignment="1">
      <alignment horizontal="center" wrapText="1"/>
    </xf>
    <xf numFmtId="171" fontId="1" fillId="0" borderId="37" xfId="0" applyNumberFormat="1" applyFont="1" applyFill="1" applyBorder="1" applyAlignment="1">
      <alignment/>
    </xf>
    <xf numFmtId="171" fontId="0" fillId="0" borderId="22" xfId="0" applyNumberFormat="1" applyFont="1" applyFill="1" applyBorder="1" applyAlignment="1">
      <alignment/>
    </xf>
    <xf numFmtId="0" fontId="11" fillId="9" borderId="24" xfId="0" applyFont="1" applyFill="1" applyBorder="1" applyAlignment="1">
      <alignment horizontal="center" wrapText="1"/>
    </xf>
    <xf numFmtId="49" fontId="11" fillId="9" borderId="31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center" wrapText="1"/>
    </xf>
    <xf numFmtId="49" fontId="0" fillId="0" borderId="26" xfId="0" applyNumberFormat="1" applyBorder="1" applyAlignment="1">
      <alignment wrapText="1"/>
    </xf>
    <xf numFmtId="49" fontId="0" fillId="0" borderId="26" xfId="0" applyNumberFormat="1" applyFont="1" applyBorder="1" applyAlignment="1">
      <alignment horizontal="left"/>
    </xf>
    <xf numFmtId="49" fontId="0" fillId="0" borderId="26" xfId="0" applyNumberFormat="1" applyBorder="1" applyAlignment="1">
      <alignment horizontal="center"/>
    </xf>
    <xf numFmtId="171" fontId="0" fillId="0" borderId="26" xfId="0" applyNumberFormat="1" applyBorder="1" applyAlignment="1">
      <alignment horizontal="center"/>
    </xf>
    <xf numFmtId="49" fontId="0" fillId="17" borderId="13" xfId="0" applyNumberFormat="1" applyFont="1" applyFill="1" applyBorder="1" applyAlignment="1">
      <alignment horizontal="left" wrapText="1"/>
    </xf>
    <xf numFmtId="49" fontId="1" fillId="17" borderId="13" xfId="0" applyNumberFormat="1" applyFont="1" applyFill="1" applyBorder="1" applyAlignment="1">
      <alignment horizontal="center"/>
    </xf>
    <xf numFmtId="49" fontId="0" fillId="17" borderId="13" xfId="0" applyNumberFormat="1" applyFill="1" applyBorder="1" applyAlignment="1">
      <alignment horizontal="center"/>
    </xf>
    <xf numFmtId="49" fontId="0" fillId="17" borderId="13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center"/>
    </xf>
    <xf numFmtId="49" fontId="1" fillId="9" borderId="28" xfId="0" applyNumberFormat="1" applyFont="1" applyFill="1" applyBorder="1" applyAlignment="1">
      <alignment wrapText="1"/>
    </xf>
    <xf numFmtId="49" fontId="1" fillId="9" borderId="21" xfId="0" applyNumberFormat="1" applyFont="1" applyFill="1" applyBorder="1" applyAlignment="1">
      <alignment/>
    </xf>
    <xf numFmtId="0" fontId="1" fillId="9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9" fontId="0" fillId="0" borderId="19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0" fontId="42" fillId="0" borderId="19" xfId="0" applyFont="1" applyFill="1" applyBorder="1" applyAlignment="1">
      <alignment horizontal="left" wrapText="1"/>
    </xf>
    <xf numFmtId="49" fontId="11" fillId="9" borderId="29" xfId="0" applyNumberFormat="1" applyFont="1" applyFill="1" applyBorder="1" applyAlignment="1">
      <alignment wrapText="1"/>
    </xf>
    <xf numFmtId="49" fontId="27" fillId="0" borderId="19" xfId="0" applyNumberFormat="1" applyFont="1" applyBorder="1" applyAlignment="1" applyProtection="1">
      <alignment horizontal="left" wrapText="1"/>
      <protection/>
    </xf>
    <xf numFmtId="49" fontId="11" fillId="9" borderId="28" xfId="0" applyNumberFormat="1" applyFont="1" applyFill="1" applyBorder="1" applyAlignment="1">
      <alignment horizontal="center" wrapText="1"/>
    </xf>
    <xf numFmtId="0" fontId="3" fillId="9" borderId="38" xfId="0" applyFont="1" applyFill="1" applyBorder="1" applyAlignment="1">
      <alignment horizontal="center" wrapText="1"/>
    </xf>
    <xf numFmtId="0" fontId="1" fillId="9" borderId="36" xfId="0" applyFont="1" applyFill="1" applyBorder="1" applyAlignment="1">
      <alignment horizontal="center" wrapText="1"/>
    </xf>
    <xf numFmtId="49" fontId="7" fillId="9" borderId="35" xfId="0" applyNumberFormat="1" applyFont="1" applyFill="1" applyBorder="1" applyAlignment="1">
      <alignment horizontal="center" wrapText="1"/>
    </xf>
    <xf numFmtId="49" fontId="7" fillId="9" borderId="35" xfId="0" applyNumberFormat="1" applyFont="1" applyFill="1" applyBorder="1" applyAlignment="1">
      <alignment horizontal="center"/>
    </xf>
    <xf numFmtId="49" fontId="7" fillId="9" borderId="39" xfId="0" applyNumberFormat="1" applyFont="1" applyFill="1" applyBorder="1" applyAlignment="1">
      <alignment horizontal="center"/>
    </xf>
    <xf numFmtId="171" fontId="1" fillId="25" borderId="40" xfId="0" applyNumberFormat="1" applyFont="1" applyFill="1" applyBorder="1" applyAlignment="1">
      <alignment/>
    </xf>
    <xf numFmtId="49" fontId="0" fillId="0" borderId="19" xfId="0" applyNumberFormat="1" applyFont="1" applyBorder="1" applyAlignment="1">
      <alignment/>
    </xf>
    <xf numFmtId="49" fontId="0" fillId="0" borderId="19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171" fontId="0" fillId="0" borderId="19" xfId="0" applyNumberFormat="1" applyFont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42" fillId="0" borderId="26" xfId="0" applyFont="1" applyFill="1" applyBorder="1" applyAlignment="1">
      <alignment horizontal="left" wrapText="1"/>
    </xf>
    <xf numFmtId="49" fontId="0" fillId="0" borderId="26" xfId="0" applyNumberFormat="1" applyFont="1" applyFill="1" applyBorder="1" applyAlignment="1">
      <alignment horizontal="center"/>
    </xf>
    <xf numFmtId="0" fontId="42" fillId="0" borderId="13" xfId="0" applyFont="1" applyFill="1" applyBorder="1" applyAlignment="1">
      <alignment horizontal="left" wrapText="1"/>
    </xf>
    <xf numFmtId="0" fontId="24" fillId="9" borderId="28" xfId="0" applyFont="1" applyFill="1" applyBorder="1" applyAlignment="1">
      <alignment horizontal="left" vertical="top" wrapText="1"/>
    </xf>
    <xf numFmtId="49" fontId="1" fillId="9" borderId="21" xfId="0" applyNumberFormat="1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7" borderId="21" xfId="0" applyFont="1" applyFill="1" applyBorder="1" applyAlignment="1">
      <alignment horizontal="center" wrapText="1"/>
    </xf>
    <xf numFmtId="171" fontId="1" fillId="7" borderId="21" xfId="0" applyNumberFormat="1" applyFont="1" applyFill="1" applyBorder="1" applyAlignment="1">
      <alignment horizontal="center"/>
    </xf>
    <xf numFmtId="171" fontId="1" fillId="7" borderId="22" xfId="0" applyNumberFormat="1" applyFont="1" applyFill="1" applyBorder="1" applyAlignment="1">
      <alignment horizontal="center"/>
    </xf>
    <xf numFmtId="49" fontId="1" fillId="25" borderId="36" xfId="0" applyNumberFormat="1" applyFont="1" applyFill="1" applyBorder="1" applyAlignment="1">
      <alignment horizontal="center"/>
    </xf>
    <xf numFmtId="171" fontId="1" fillId="25" borderId="36" xfId="0" applyNumberFormat="1" applyFont="1" applyFill="1" applyBorder="1" applyAlignment="1">
      <alignment horizontal="center"/>
    </xf>
    <xf numFmtId="171" fontId="1" fillId="25" borderId="40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left"/>
    </xf>
    <xf numFmtId="0" fontId="41" fillId="0" borderId="12" xfId="0" applyFont="1" applyBorder="1" applyAlignment="1">
      <alignment horizontal="left" vertical="top" wrapText="1"/>
    </xf>
    <xf numFmtId="49" fontId="0" fillId="0" borderId="26" xfId="0" applyNumberFormat="1" applyBorder="1" applyAlignment="1">
      <alignment/>
    </xf>
    <xf numFmtId="49" fontId="0" fillId="0" borderId="26" xfId="0" applyNumberFormat="1" applyFont="1" applyBorder="1" applyAlignment="1">
      <alignment horizontal="center"/>
    </xf>
    <xf numFmtId="49" fontId="14" fillId="9" borderId="13" xfId="0" applyNumberFormat="1" applyFont="1" applyFill="1" applyBorder="1" applyAlignment="1">
      <alignment wrapText="1"/>
    </xf>
    <xf numFmtId="49" fontId="14" fillId="9" borderId="13" xfId="0" applyNumberFormat="1" applyFont="1" applyFill="1" applyBorder="1" applyAlignment="1">
      <alignment horizontal="center"/>
    </xf>
    <xf numFmtId="49" fontId="1" fillId="9" borderId="28" xfId="0" applyNumberFormat="1" applyFont="1" applyFill="1" applyBorder="1" applyAlignment="1">
      <alignment horizontal="left" wrapText="1"/>
    </xf>
    <xf numFmtId="171" fontId="1" fillId="9" borderId="41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wrapText="1"/>
    </xf>
    <xf numFmtId="49" fontId="1" fillId="0" borderId="26" xfId="0" applyNumberFormat="1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171" fontId="1" fillId="0" borderId="32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wrapText="1"/>
    </xf>
    <xf numFmtId="49" fontId="1" fillId="0" borderId="13" xfId="0" applyNumberFormat="1" applyFont="1" applyFill="1" applyBorder="1" applyAlignment="1">
      <alignment/>
    </xf>
    <xf numFmtId="0" fontId="1" fillId="9" borderId="21" xfId="0" applyFont="1" applyFill="1" applyBorder="1" applyAlignment="1">
      <alignment horizontal="center"/>
    </xf>
    <xf numFmtId="0" fontId="24" fillId="25" borderId="12" xfId="0" applyFont="1" applyFill="1" applyBorder="1" applyAlignment="1">
      <alignment horizontal="left" vertical="top" wrapText="1"/>
    </xf>
    <xf numFmtId="49" fontId="1" fillId="25" borderId="19" xfId="0" applyNumberFormat="1" applyFont="1" applyFill="1" applyBorder="1" applyAlignment="1">
      <alignment wrapText="1"/>
    </xf>
    <xf numFmtId="49" fontId="1" fillId="0" borderId="19" xfId="0" applyNumberFormat="1" applyFont="1" applyFill="1" applyBorder="1" applyAlignment="1">
      <alignment wrapText="1"/>
    </xf>
    <xf numFmtId="0" fontId="24" fillId="25" borderId="0" xfId="0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wrapText="1"/>
    </xf>
    <xf numFmtId="49" fontId="18" fillId="0" borderId="12" xfId="0" applyNumberFormat="1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left" wrapText="1"/>
    </xf>
    <xf numFmtId="171" fontId="1" fillId="22" borderId="24" xfId="0" applyNumberFormat="1" applyFont="1" applyFill="1" applyBorder="1" applyAlignment="1">
      <alignment horizontal="center"/>
    </xf>
    <xf numFmtId="0" fontId="24" fillId="25" borderId="19" xfId="0" applyFont="1" applyFill="1" applyBorder="1" applyAlignment="1">
      <alignment horizontal="left" wrapText="1"/>
    </xf>
    <xf numFmtId="49" fontId="18" fillId="25" borderId="12" xfId="0" applyNumberFormat="1" applyFont="1" applyFill="1" applyBorder="1" applyAlignment="1">
      <alignment horizontal="center" wrapText="1"/>
    </xf>
    <xf numFmtId="49" fontId="18" fillId="25" borderId="19" xfId="0" applyNumberFormat="1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center" wrapText="1"/>
    </xf>
    <xf numFmtId="49" fontId="18" fillId="0" borderId="13" xfId="0" applyNumberFormat="1" applyFont="1" applyBorder="1" applyAlignment="1">
      <alignment horizontal="center" wrapText="1"/>
    </xf>
    <xf numFmtId="49" fontId="0" fillId="0" borderId="19" xfId="0" applyNumberFormat="1" applyFont="1" applyBorder="1" applyAlignment="1">
      <alignment wrapText="1"/>
    </xf>
    <xf numFmtId="49" fontId="0" fillId="0" borderId="13" xfId="0" applyNumberFormat="1" applyFont="1" applyBorder="1" applyAlignment="1">
      <alignment wrapText="1"/>
    </xf>
    <xf numFmtId="49" fontId="0" fillId="0" borderId="26" xfId="0" applyNumberFormat="1" applyFont="1" applyBorder="1" applyAlignment="1">
      <alignment/>
    </xf>
    <xf numFmtId="49" fontId="0" fillId="0" borderId="26" xfId="0" applyNumberFormat="1" applyFont="1" applyFill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0" fontId="24" fillId="0" borderId="28" xfId="0" applyFont="1" applyBorder="1" applyAlignment="1">
      <alignment horizontal="left" vertical="top" wrapText="1"/>
    </xf>
    <xf numFmtId="49" fontId="1" fillId="0" borderId="21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171" fontId="1" fillId="0" borderId="21" xfId="0" applyNumberFormat="1" applyFont="1" applyBorder="1" applyAlignment="1">
      <alignment horizontal="center"/>
    </xf>
    <xf numFmtId="49" fontId="36" fillId="0" borderId="26" xfId="0" applyNumberFormat="1" applyFont="1" applyBorder="1" applyAlignment="1">
      <alignment/>
    </xf>
    <xf numFmtId="0" fontId="19" fillId="25" borderId="26" xfId="0" applyFont="1" applyFill="1" applyBorder="1" applyAlignment="1">
      <alignment horizontal="left" vertical="top" wrapText="1"/>
    </xf>
    <xf numFmtId="49" fontId="0" fillId="25" borderId="26" xfId="0" applyNumberFormat="1" applyFill="1" applyBorder="1" applyAlignment="1">
      <alignment/>
    </xf>
    <xf numFmtId="49" fontId="0" fillId="25" borderId="26" xfId="0" applyNumberFormat="1" applyFill="1" applyBorder="1" applyAlignment="1">
      <alignment horizontal="center"/>
    </xf>
    <xf numFmtId="49" fontId="0" fillId="25" borderId="26" xfId="0" applyNumberFormat="1" applyFont="1" applyFill="1" applyBorder="1" applyAlignment="1">
      <alignment horizontal="center"/>
    </xf>
    <xf numFmtId="171" fontId="0" fillId="25" borderId="26" xfId="0" applyNumberFormat="1" applyFont="1" applyFill="1" applyBorder="1" applyAlignment="1">
      <alignment horizontal="center"/>
    </xf>
    <xf numFmtId="171" fontId="0" fillId="25" borderId="12" xfId="0" applyNumberFormat="1" applyFont="1" applyFill="1" applyBorder="1" applyAlignment="1">
      <alignment horizontal="center"/>
    </xf>
    <xf numFmtId="0" fontId="24" fillId="9" borderId="38" xfId="0" applyFont="1" applyFill="1" applyBorder="1" applyAlignment="1">
      <alignment horizontal="left" wrapText="1"/>
    </xf>
    <xf numFmtId="49" fontId="1" fillId="9" borderId="36" xfId="0" applyNumberFormat="1" applyFont="1" applyFill="1" applyBorder="1" applyAlignment="1">
      <alignment horizontal="center"/>
    </xf>
    <xf numFmtId="171" fontId="1" fillId="9" borderId="36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 wrapText="1"/>
    </xf>
    <xf numFmtId="0" fontId="43" fillId="25" borderId="28" xfId="0" applyFont="1" applyFill="1" applyBorder="1" applyAlignment="1">
      <alignment horizontal="left" wrapText="1"/>
    </xf>
    <xf numFmtId="49" fontId="18" fillId="25" borderId="21" xfId="0" applyNumberFormat="1" applyFont="1" applyFill="1" applyBorder="1" applyAlignment="1">
      <alignment horizontal="center"/>
    </xf>
    <xf numFmtId="49" fontId="16" fillId="0" borderId="19" xfId="0" applyNumberFormat="1" applyFont="1" applyFill="1" applyBorder="1" applyAlignment="1">
      <alignment horizontal="center" wrapText="1"/>
    </xf>
    <xf numFmtId="49" fontId="18" fillId="0" borderId="19" xfId="0" applyNumberFormat="1" applyFont="1" applyFill="1" applyBorder="1" applyAlignment="1">
      <alignment horizontal="center"/>
    </xf>
    <xf numFmtId="49" fontId="1" fillId="9" borderId="13" xfId="0" applyNumberFormat="1" applyFont="1" applyFill="1" applyBorder="1" applyAlignment="1">
      <alignment wrapText="1"/>
    </xf>
    <xf numFmtId="0" fontId="1" fillId="9" borderId="29" xfId="0" applyFont="1" applyFill="1" applyBorder="1" applyAlignment="1">
      <alignment horizontal="left"/>
    </xf>
    <xf numFmtId="0" fontId="0" fillId="0" borderId="26" xfId="0" applyFont="1" applyBorder="1" applyAlignment="1">
      <alignment/>
    </xf>
    <xf numFmtId="49" fontId="1" fillId="25" borderId="31" xfId="0" applyNumberFormat="1" applyFont="1" applyFill="1" applyBorder="1" applyAlignment="1">
      <alignment/>
    </xf>
    <xf numFmtId="0" fontId="1" fillId="25" borderId="24" xfId="0" applyFont="1" applyFill="1" applyBorder="1" applyAlignment="1">
      <alignment/>
    </xf>
    <xf numFmtId="0" fontId="24" fillId="9" borderId="12" xfId="0" applyFont="1" applyFill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" fillId="25" borderId="25" xfId="0" applyNumberFormat="1" applyFont="1" applyFill="1" applyBorder="1" applyAlignment="1">
      <alignment wrapText="1"/>
    </xf>
    <xf numFmtId="49" fontId="1" fillId="25" borderId="12" xfId="0" applyNumberFormat="1" applyFont="1" applyFill="1" applyBorder="1" applyAlignment="1">
      <alignment/>
    </xf>
    <xf numFmtId="0" fontId="10" fillId="0" borderId="42" xfId="0" applyFont="1" applyFill="1" applyBorder="1" applyAlignment="1">
      <alignment horizontal="center" wrapText="1"/>
    </xf>
    <xf numFmtId="0" fontId="27" fillId="0" borderId="42" xfId="0" applyFont="1" applyBorder="1" applyAlignment="1">
      <alignment horizontal="justify" vertical="top" wrapText="1"/>
    </xf>
    <xf numFmtId="49" fontId="8" fillId="0" borderId="42" xfId="0" applyNumberFormat="1" applyFont="1" applyFill="1" applyBorder="1" applyAlignment="1">
      <alignment horizontal="center" wrapText="1"/>
    </xf>
    <xf numFmtId="49" fontId="9" fillId="0" borderId="42" xfId="0" applyNumberFormat="1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171" fontId="1" fillId="9" borderId="31" xfId="0" applyNumberFormat="1" applyFont="1" applyFill="1" applyBorder="1" applyAlignment="1">
      <alignment/>
    </xf>
    <xf numFmtId="171" fontId="1" fillId="9" borderId="24" xfId="0" applyNumberFormat="1" applyFont="1" applyFill="1" applyBorder="1" applyAlignment="1">
      <alignment/>
    </xf>
    <xf numFmtId="49" fontId="36" fillId="0" borderId="13" xfId="0" applyNumberFormat="1" applyFont="1" applyBorder="1" applyAlignment="1">
      <alignment/>
    </xf>
    <xf numFmtId="171" fontId="0" fillId="0" borderId="13" xfId="0" applyNumberFormat="1" applyFont="1" applyBorder="1" applyAlignment="1">
      <alignment horizontal="center"/>
    </xf>
    <xf numFmtId="0" fontId="44" fillId="9" borderId="28" xfId="0" applyFont="1" applyFill="1" applyBorder="1" applyAlignment="1">
      <alignment horizontal="left" wrapText="1"/>
    </xf>
    <xf numFmtId="49" fontId="38" fillId="9" borderId="21" xfId="0" applyNumberFormat="1" applyFont="1" applyFill="1" applyBorder="1" applyAlignment="1">
      <alignment/>
    </xf>
    <xf numFmtId="0" fontId="40" fillId="9" borderId="28" xfId="0" applyFont="1" applyFill="1" applyBorder="1" applyAlignment="1">
      <alignment horizontal="left" vertical="top" wrapText="1"/>
    </xf>
    <xf numFmtId="49" fontId="0" fillId="17" borderId="26" xfId="0" applyNumberFormat="1" applyFont="1" applyFill="1" applyBorder="1" applyAlignment="1">
      <alignment horizontal="center"/>
    </xf>
    <xf numFmtId="49" fontId="35" fillId="17" borderId="19" xfId="0" applyNumberFormat="1" applyFont="1" applyFill="1" applyBorder="1" applyAlignment="1">
      <alignment horizontal="center"/>
    </xf>
    <xf numFmtId="49" fontId="35" fillId="25" borderId="21" xfId="0" applyNumberFormat="1" applyFont="1" applyFill="1" applyBorder="1" applyAlignment="1">
      <alignment horizontal="center"/>
    </xf>
    <xf numFmtId="49" fontId="0" fillId="25" borderId="12" xfId="0" applyNumberFormat="1" applyFont="1" applyFill="1" applyBorder="1" applyAlignment="1">
      <alignment horizontal="center"/>
    </xf>
    <xf numFmtId="49" fontId="35" fillId="0" borderId="12" xfId="0" applyNumberFormat="1" applyFont="1" applyFill="1" applyBorder="1" applyAlignment="1">
      <alignment horizontal="center"/>
    </xf>
    <xf numFmtId="49" fontId="35" fillId="0" borderId="19" xfId="0" applyNumberFormat="1" applyFont="1" applyFill="1" applyBorder="1" applyAlignment="1">
      <alignment horizontal="center"/>
    </xf>
    <xf numFmtId="0" fontId="19" fillId="0" borderId="26" xfId="0" applyFont="1" applyBorder="1" applyAlignment="1">
      <alignment horizontal="left" vertical="top" wrapText="1"/>
    </xf>
    <xf numFmtId="49" fontId="35" fillId="0" borderId="13" xfId="0" applyNumberFormat="1" applyFont="1" applyFill="1" applyBorder="1" applyAlignment="1">
      <alignment horizontal="center"/>
    </xf>
    <xf numFmtId="0" fontId="24" fillId="25" borderId="28" xfId="0" applyFont="1" applyFill="1" applyBorder="1" applyAlignment="1">
      <alignment horizontal="left" vertical="top" wrapText="1"/>
    </xf>
    <xf numFmtId="49" fontId="1" fillId="9" borderId="43" xfId="0" applyNumberFormat="1" applyFont="1" applyFill="1" applyBorder="1" applyAlignment="1">
      <alignment horizontal="center" wrapText="1"/>
    </xf>
    <xf numFmtId="49" fontId="1" fillId="9" borderId="37" xfId="0" applyNumberFormat="1" applyFont="1" applyFill="1" applyBorder="1" applyAlignment="1">
      <alignment horizontal="center" wrapText="1"/>
    </xf>
    <xf numFmtId="49" fontId="1" fillId="9" borderId="37" xfId="0" applyNumberFormat="1" applyFont="1" applyFill="1" applyBorder="1" applyAlignment="1">
      <alignment horizontal="center"/>
    </xf>
    <xf numFmtId="171" fontId="1" fillId="9" borderId="37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wrapText="1"/>
    </xf>
    <xf numFmtId="49" fontId="1" fillId="9" borderId="23" xfId="0" applyNumberFormat="1" applyFont="1" applyFill="1" applyBorder="1" applyAlignment="1">
      <alignment horizontal="center"/>
    </xf>
    <xf numFmtId="49" fontId="1" fillId="9" borderId="31" xfId="0" applyNumberFormat="1" applyFont="1" applyFill="1" applyBorder="1" applyAlignment="1">
      <alignment horizontal="center"/>
    </xf>
    <xf numFmtId="49" fontId="1" fillId="25" borderId="24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26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14" fillId="9" borderId="19" xfId="0" applyFont="1" applyFill="1" applyBorder="1" applyAlignment="1">
      <alignment horizontal="left" vertical="top" wrapText="1"/>
    </xf>
    <xf numFmtId="49" fontId="1" fillId="25" borderId="23" xfId="0" applyNumberFormat="1" applyFont="1" applyFill="1" applyBorder="1" applyAlignment="1">
      <alignment horizontal="center"/>
    </xf>
    <xf numFmtId="49" fontId="1" fillId="25" borderId="31" xfId="0" applyNumberFormat="1" applyFont="1" applyFill="1" applyBorder="1" applyAlignment="1">
      <alignment horizontal="center"/>
    </xf>
    <xf numFmtId="171" fontId="1" fillId="9" borderId="23" xfId="0" applyNumberFormat="1" applyFont="1" applyFill="1" applyBorder="1" applyAlignment="1">
      <alignment horizontal="center"/>
    </xf>
    <xf numFmtId="171" fontId="1" fillId="25" borderId="24" xfId="0" applyNumberFormat="1" applyFont="1" applyFill="1" applyBorder="1" applyAlignment="1">
      <alignment horizontal="center"/>
    </xf>
    <xf numFmtId="171" fontId="0" fillId="17" borderId="26" xfId="0" applyNumberFormat="1" applyFont="1" applyFill="1" applyBorder="1" applyAlignment="1">
      <alignment horizontal="center"/>
    </xf>
    <xf numFmtId="171" fontId="1" fillId="9" borderId="24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20" fillId="9" borderId="28" xfId="0" applyFont="1" applyFill="1" applyBorder="1" applyAlignment="1">
      <alignment horizontal="center" wrapText="1"/>
    </xf>
    <xf numFmtId="0" fontId="3" fillId="9" borderId="28" xfId="0" applyFont="1" applyFill="1" applyBorder="1" applyAlignment="1">
      <alignment horizontal="center" wrapText="1"/>
    </xf>
    <xf numFmtId="0" fontId="30" fillId="9" borderId="24" xfId="0" applyFont="1" applyFill="1" applyBorder="1" applyAlignment="1">
      <alignment horizontal="center" wrapText="1"/>
    </xf>
    <xf numFmtId="0" fontId="3" fillId="9" borderId="28" xfId="0" applyFont="1" applyFill="1" applyBorder="1" applyAlignment="1">
      <alignment horizontal="center"/>
    </xf>
    <xf numFmtId="171" fontId="0" fillId="0" borderId="42" xfId="0" applyNumberFormat="1" applyFont="1" applyFill="1" applyBorder="1" applyAlignment="1">
      <alignment/>
    </xf>
    <xf numFmtId="0" fontId="4" fillId="0" borderId="44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wrapText="1"/>
    </xf>
    <xf numFmtId="49" fontId="4" fillId="0" borderId="45" xfId="0" applyNumberFormat="1" applyFont="1" applyBorder="1" applyAlignment="1">
      <alignment horizontal="centerContinuous"/>
    </xf>
    <xf numFmtId="49" fontId="4" fillId="0" borderId="46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Continuous"/>
    </xf>
    <xf numFmtId="49" fontId="4" fillId="0" borderId="48" xfId="0" applyNumberFormat="1" applyFont="1" applyBorder="1" applyAlignment="1">
      <alignment horizontal="centerContinuous"/>
    </xf>
    <xf numFmtId="49" fontId="1" fillId="0" borderId="23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25" borderId="35" xfId="0" applyNumberFormat="1" applyFont="1" applyFill="1" applyBorder="1" applyAlignment="1">
      <alignment horizontal="center"/>
    </xf>
    <xf numFmtId="49" fontId="1" fillId="25" borderId="24" xfId="0" applyNumberFormat="1" applyFont="1" applyFill="1" applyBorder="1" applyAlignment="1">
      <alignment horizontal="left" wrapText="1"/>
    </xf>
    <xf numFmtId="0" fontId="41" fillId="0" borderId="13" xfId="0" applyFont="1" applyBorder="1" applyAlignment="1">
      <alignment horizontal="left" vertical="top" wrapText="1"/>
    </xf>
    <xf numFmtId="0" fontId="19" fillId="0" borderId="13" xfId="0" applyFont="1" applyFill="1" applyBorder="1" applyAlignment="1">
      <alignment wrapText="1"/>
    </xf>
    <xf numFmtId="3" fontId="0" fillId="0" borderId="12" xfId="0" applyNumberFormat="1" applyFont="1" applyFill="1" applyBorder="1" applyAlignment="1">
      <alignment horizontal="center"/>
    </xf>
    <xf numFmtId="49" fontId="38" fillId="9" borderId="37" xfId="0" applyNumberFormat="1" applyFont="1" applyFill="1" applyBorder="1" applyAlignment="1">
      <alignment/>
    </xf>
    <xf numFmtId="49" fontId="1" fillId="9" borderId="49" xfId="0" applyNumberFormat="1" applyFont="1" applyFill="1" applyBorder="1" applyAlignment="1">
      <alignment horizontal="center"/>
    </xf>
    <xf numFmtId="49" fontId="1" fillId="9" borderId="50" xfId="0" applyNumberFormat="1" applyFont="1" applyFill="1" applyBorder="1" applyAlignment="1">
      <alignment horizontal="center"/>
    </xf>
    <xf numFmtId="171" fontId="1" fillId="9" borderId="49" xfId="0" applyNumberFormat="1" applyFont="1" applyFill="1" applyBorder="1" applyAlignment="1">
      <alignment horizontal="center"/>
    </xf>
    <xf numFmtId="171" fontId="1" fillId="25" borderId="33" xfId="0" applyNumberFormat="1" applyFont="1" applyFill="1" applyBorder="1" applyAlignment="1">
      <alignment horizontal="center"/>
    </xf>
    <xf numFmtId="171" fontId="1" fillId="0" borderId="16" xfId="0" applyNumberFormat="1" applyFont="1" applyFill="1" applyBorder="1" applyAlignment="1">
      <alignment horizontal="center"/>
    </xf>
    <xf numFmtId="171" fontId="1" fillId="25" borderId="16" xfId="0" applyNumberFormat="1" applyFont="1" applyFill="1" applyBorder="1" applyAlignment="1">
      <alignment horizontal="center"/>
    </xf>
    <xf numFmtId="171" fontId="1" fillId="0" borderId="15" xfId="0" applyNumberFormat="1" applyFont="1" applyFill="1" applyBorder="1" applyAlignment="1">
      <alignment horizontal="center"/>
    </xf>
    <xf numFmtId="0" fontId="44" fillId="9" borderId="24" xfId="0" applyFont="1" applyFill="1" applyBorder="1" applyAlignment="1">
      <alignment horizontal="left" wrapText="1"/>
    </xf>
    <xf numFmtId="49" fontId="36" fillId="0" borderId="13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171" fontId="0" fillId="0" borderId="13" xfId="0" applyNumberFormat="1" applyFont="1" applyFill="1" applyBorder="1" applyAlignment="1">
      <alignment horizontal="center"/>
    </xf>
    <xf numFmtId="171" fontId="0" fillId="0" borderId="15" xfId="0" applyNumberFormat="1" applyFont="1" applyFill="1" applyBorder="1" applyAlignment="1">
      <alignment horizontal="center"/>
    </xf>
    <xf numFmtId="0" fontId="18" fillId="22" borderId="24" xfId="0" applyFont="1" applyFill="1" applyBorder="1" applyAlignment="1">
      <alignment horizontal="center" wrapText="1"/>
    </xf>
    <xf numFmtId="49" fontId="18" fillId="22" borderId="31" xfId="0" applyNumberFormat="1" applyFont="1" applyFill="1" applyBorder="1" applyAlignment="1">
      <alignment horizontal="center" wrapText="1"/>
    </xf>
    <xf numFmtId="171" fontId="1" fillId="22" borderId="23" xfId="0" applyNumberFormat="1" applyFont="1" applyFill="1" applyBorder="1" applyAlignment="1">
      <alignment horizontal="center"/>
    </xf>
    <xf numFmtId="0" fontId="44" fillId="9" borderId="43" xfId="0" applyFont="1" applyFill="1" applyBorder="1" applyAlignment="1">
      <alignment horizontal="left" wrapText="1"/>
    </xf>
    <xf numFmtId="49" fontId="1" fillId="9" borderId="33" xfId="0" applyNumberFormat="1" applyFont="1" applyFill="1" applyBorder="1" applyAlignment="1">
      <alignment horizontal="center"/>
    </xf>
    <xf numFmtId="49" fontId="38" fillId="9" borderId="31" xfId="0" applyNumberFormat="1" applyFont="1" applyFill="1" applyBorder="1" applyAlignment="1">
      <alignment/>
    </xf>
    <xf numFmtId="171" fontId="0" fillId="9" borderId="22" xfId="0" applyNumberFormat="1" applyFill="1" applyBorder="1" applyAlignment="1">
      <alignment horizontal="center"/>
    </xf>
    <xf numFmtId="3" fontId="1" fillId="9" borderId="13" xfId="0" applyNumberFormat="1" applyFont="1" applyFill="1" applyBorder="1" applyAlignment="1">
      <alignment horizontal="center"/>
    </xf>
    <xf numFmtId="0" fontId="16" fillId="22" borderId="43" xfId="0" applyFont="1" applyFill="1" applyBorder="1" applyAlignment="1">
      <alignment horizontal="center" wrapText="1"/>
    </xf>
    <xf numFmtId="0" fontId="10" fillId="22" borderId="37" xfId="0" applyFont="1" applyFill="1" applyBorder="1" applyAlignment="1">
      <alignment horizontal="center" wrapText="1"/>
    </xf>
    <xf numFmtId="49" fontId="16" fillId="22" borderId="37" xfId="0" applyNumberFormat="1" applyFont="1" applyFill="1" applyBorder="1" applyAlignment="1">
      <alignment horizontal="center" wrapText="1"/>
    </xf>
    <xf numFmtId="49" fontId="26" fillId="22" borderId="37" xfId="0" applyNumberFormat="1" applyFont="1" applyFill="1" applyBorder="1" applyAlignment="1">
      <alignment horizontal="center"/>
    </xf>
    <xf numFmtId="0" fontId="26" fillId="22" borderId="49" xfId="0" applyFont="1" applyFill="1" applyBorder="1" applyAlignment="1">
      <alignment horizontal="center"/>
    </xf>
    <xf numFmtId="171" fontId="3" fillId="22" borderId="37" xfId="0" applyNumberFormat="1" applyFont="1" applyFill="1" applyBorder="1" applyAlignment="1">
      <alignment/>
    </xf>
    <xf numFmtId="171" fontId="3" fillId="22" borderId="41" xfId="0" applyNumberFormat="1" applyFont="1" applyFill="1" applyBorder="1" applyAlignment="1">
      <alignment/>
    </xf>
    <xf numFmtId="0" fontId="27" fillId="17" borderId="26" xfId="0" applyFont="1" applyFill="1" applyBorder="1" applyAlignment="1">
      <alignment horizontal="left" wrapText="1"/>
    </xf>
    <xf numFmtId="0" fontId="44" fillId="9" borderId="38" xfId="0" applyFont="1" applyFill="1" applyBorder="1" applyAlignment="1">
      <alignment horizontal="left" wrapText="1"/>
    </xf>
    <xf numFmtId="49" fontId="38" fillId="9" borderId="36" xfId="0" applyNumberFormat="1" applyFont="1" applyFill="1" applyBorder="1" applyAlignment="1">
      <alignment/>
    </xf>
    <xf numFmtId="49" fontId="1" fillId="9" borderId="39" xfId="0" applyNumberFormat="1" applyFont="1" applyFill="1" applyBorder="1" applyAlignment="1">
      <alignment horizontal="center"/>
    </xf>
    <xf numFmtId="49" fontId="1" fillId="9" borderId="51" xfId="0" applyNumberFormat="1" applyFont="1" applyFill="1" applyBorder="1" applyAlignment="1">
      <alignment horizontal="center"/>
    </xf>
    <xf numFmtId="49" fontId="1" fillId="9" borderId="35" xfId="0" applyNumberFormat="1" applyFont="1" applyFill="1" applyBorder="1" applyAlignment="1">
      <alignment horizontal="center"/>
    </xf>
    <xf numFmtId="171" fontId="1" fillId="25" borderId="51" xfId="0" applyNumberFormat="1" applyFont="1" applyFill="1" applyBorder="1" applyAlignment="1">
      <alignment horizontal="center"/>
    </xf>
    <xf numFmtId="0" fontId="42" fillId="0" borderId="12" xfId="0" applyFont="1" applyFill="1" applyBorder="1" applyAlignment="1">
      <alignment horizontal="left" wrapText="1"/>
    </xf>
    <xf numFmtId="49" fontId="36" fillId="0" borderId="12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171" fontId="0" fillId="0" borderId="12" xfId="0" applyNumberFormat="1" applyFont="1" applyFill="1" applyBorder="1" applyAlignment="1">
      <alignment horizontal="center"/>
    </xf>
    <xf numFmtId="171" fontId="0" fillId="0" borderId="52" xfId="0" applyNumberFormat="1" applyFont="1" applyFill="1" applyBorder="1" applyAlignment="1">
      <alignment/>
    </xf>
    <xf numFmtId="171" fontId="0" fillId="17" borderId="26" xfId="0" applyNumberFormat="1" applyFont="1" applyFill="1" applyBorder="1" applyAlignment="1">
      <alignment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71" fontId="0" fillId="0" borderId="37" xfId="0" applyNumberFormat="1" applyBorder="1" applyAlignment="1">
      <alignment horizontal="center" vertical="center" wrapText="1"/>
    </xf>
    <xf numFmtId="171" fontId="0" fillId="0" borderId="13" xfId="0" applyNumberFormat="1" applyBorder="1" applyAlignment="1">
      <alignment horizontal="center" vertical="center" wrapText="1"/>
    </xf>
    <xf numFmtId="171" fontId="0" fillId="0" borderId="41" xfId="0" applyNumberFormat="1" applyBorder="1" applyAlignment="1">
      <alignment horizontal="center" vertical="center" wrapText="1"/>
    </xf>
    <xf numFmtId="171" fontId="0" fillId="0" borderId="55" xfId="0" applyNumberFormat="1" applyBorder="1" applyAlignment="1">
      <alignment horizontal="center" vertical="center" wrapText="1"/>
    </xf>
    <xf numFmtId="0" fontId="5" fillId="0" borderId="58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tabSelected="1" zoomScaleSheetLayoutView="130" zoomScalePageLayoutView="0" workbookViewId="0" topLeftCell="A1">
      <selection activeCell="A40" sqref="A40:IV40"/>
      <selection activeCell="M82" sqref="M82"/>
    </sheetView>
  </sheetViews>
  <sheetFormatPr defaultColWidth="9.00390625" defaultRowHeight="12.75"/>
  <cols>
    <col min="1" max="1" width="91.125" style="2" customWidth="1"/>
    <col min="2" max="2" width="4.375" style="2" customWidth="1"/>
    <col min="3" max="3" width="5.625" style="2" customWidth="1"/>
    <col min="4" max="4" width="5.375" style="2" customWidth="1"/>
    <col min="5" max="5" width="6.875" style="2" customWidth="1"/>
    <col min="6" max="6" width="4.375" style="1" customWidth="1"/>
    <col min="7" max="7" width="6.75390625" style="1" customWidth="1"/>
    <col min="8" max="8" width="6.00390625" style="0" customWidth="1"/>
    <col min="9" max="9" width="17.875" style="0" customWidth="1"/>
    <col min="10" max="10" width="19.00390625" style="0" customWidth="1"/>
    <col min="11" max="11" width="19.25390625" style="0" customWidth="1"/>
    <col min="13" max="13" width="27.75390625" style="0" customWidth="1"/>
  </cols>
  <sheetData>
    <row r="1" spans="1:11" ht="16.5" customHeight="1" thickBot="1">
      <c r="A1" s="722" t="s">
        <v>37</v>
      </c>
      <c r="B1" s="722"/>
      <c r="C1" s="722"/>
      <c r="D1" s="722"/>
      <c r="E1" s="722"/>
      <c r="F1" s="722"/>
      <c r="G1" s="722"/>
      <c r="H1" s="722"/>
      <c r="I1" s="722"/>
      <c r="J1" s="651"/>
      <c r="K1" s="650" t="s">
        <v>352</v>
      </c>
    </row>
    <row r="2" spans="1:11" ht="13.5" customHeight="1">
      <c r="A2" s="732" t="s">
        <v>69</v>
      </c>
      <c r="B2" s="732"/>
      <c r="C2" s="732"/>
      <c r="D2" s="732"/>
      <c r="E2" s="732"/>
      <c r="F2" s="732"/>
      <c r="G2" s="732"/>
      <c r="H2" s="732"/>
      <c r="I2" s="725" t="s">
        <v>462</v>
      </c>
      <c r="J2" s="725"/>
      <c r="K2" s="657" t="s">
        <v>365</v>
      </c>
    </row>
    <row r="3" spans="1:11" ht="10.5" customHeight="1">
      <c r="A3" s="653"/>
      <c r="B3" s="653"/>
      <c r="C3" s="653"/>
      <c r="D3" s="653"/>
      <c r="E3" s="653"/>
      <c r="F3" s="653"/>
      <c r="G3" s="653"/>
      <c r="H3" s="10"/>
      <c r="I3" s="47"/>
      <c r="J3" s="652" t="s">
        <v>367</v>
      </c>
      <c r="K3" s="658" t="s">
        <v>70</v>
      </c>
    </row>
    <row r="4" spans="1:11" ht="10.5" customHeight="1">
      <c r="A4" s="8" t="s">
        <v>512</v>
      </c>
      <c r="B4" s="8"/>
      <c r="C4" s="8"/>
      <c r="D4" s="8"/>
      <c r="E4" s="8"/>
      <c r="F4" s="13"/>
      <c r="G4" s="13"/>
      <c r="H4" s="13"/>
      <c r="I4" s="47"/>
      <c r="J4" s="654" t="s">
        <v>366</v>
      </c>
      <c r="K4" s="659" t="s">
        <v>225</v>
      </c>
    </row>
    <row r="5" spans="1:11" ht="12" customHeight="1">
      <c r="A5" s="8" t="s">
        <v>216</v>
      </c>
      <c r="B5" s="8"/>
      <c r="C5" s="8"/>
      <c r="D5" s="8"/>
      <c r="E5" s="8"/>
      <c r="F5" s="13"/>
      <c r="G5" s="13"/>
      <c r="H5" s="13"/>
      <c r="I5" s="47"/>
      <c r="J5" s="654" t="s">
        <v>377</v>
      </c>
      <c r="K5" s="658" t="s">
        <v>238</v>
      </c>
    </row>
    <row r="6" spans="1:11" ht="12.75" customHeight="1">
      <c r="A6" s="8" t="s">
        <v>215</v>
      </c>
      <c r="B6" s="8"/>
      <c r="C6" s="8"/>
      <c r="D6" s="8"/>
      <c r="E6" s="8"/>
      <c r="F6" s="13"/>
      <c r="G6" s="13"/>
      <c r="H6" s="13"/>
      <c r="I6" s="47"/>
      <c r="J6" s="654" t="s">
        <v>127</v>
      </c>
      <c r="K6" s="658" t="s">
        <v>128</v>
      </c>
    </row>
    <row r="7" spans="1:11" ht="9.75" customHeight="1">
      <c r="A7" s="655" t="s">
        <v>373</v>
      </c>
      <c r="B7" s="655"/>
      <c r="C7" s="655"/>
      <c r="D7" s="8"/>
      <c r="E7" s="8"/>
      <c r="F7" s="13"/>
      <c r="G7" s="13"/>
      <c r="H7" s="9"/>
      <c r="I7" s="47"/>
      <c r="J7" s="13"/>
      <c r="K7" s="660"/>
    </row>
    <row r="8" spans="1:11" ht="12.75" customHeight="1" thickBot="1">
      <c r="A8" s="8" t="s">
        <v>50</v>
      </c>
      <c r="B8" s="8"/>
      <c r="C8" s="8"/>
      <c r="D8" s="8"/>
      <c r="E8" s="8"/>
      <c r="F8" s="13"/>
      <c r="G8" s="13"/>
      <c r="H8" s="9"/>
      <c r="I8" s="47"/>
      <c r="J8" s="656" t="s">
        <v>154</v>
      </c>
      <c r="K8" s="661" t="s">
        <v>350</v>
      </c>
    </row>
    <row r="9" spans="4:8" ht="14.25" customHeight="1" thickBot="1">
      <c r="D9" s="11"/>
      <c r="E9" s="11" t="s">
        <v>375</v>
      </c>
      <c r="F9" s="6"/>
      <c r="G9" s="6"/>
      <c r="H9" s="9"/>
    </row>
    <row r="10" spans="1:8" ht="4.5" customHeight="1" hidden="1" thickBot="1">
      <c r="A10" s="45"/>
      <c r="B10" s="45"/>
      <c r="C10" s="45"/>
      <c r="D10" s="45"/>
      <c r="E10" s="46"/>
      <c r="F10" s="15"/>
      <c r="G10" s="15"/>
      <c r="H10" s="47"/>
    </row>
    <row r="11" spans="1:11" ht="9.75" customHeight="1">
      <c r="A11" s="728" t="s">
        <v>353</v>
      </c>
      <c r="B11" s="405"/>
      <c r="C11" s="726" t="s">
        <v>460</v>
      </c>
      <c r="D11" s="726"/>
      <c r="E11" s="726"/>
      <c r="F11" s="726"/>
      <c r="G11" s="726"/>
      <c r="H11" s="727"/>
      <c r="I11" s="730" t="s">
        <v>459</v>
      </c>
      <c r="J11" s="730" t="s">
        <v>370</v>
      </c>
      <c r="K11" s="723" t="s">
        <v>463</v>
      </c>
    </row>
    <row r="12" spans="1:11" ht="57.75" customHeight="1">
      <c r="A12" s="729"/>
      <c r="B12" s="393" t="s">
        <v>421</v>
      </c>
      <c r="C12" s="403" t="s">
        <v>464</v>
      </c>
      <c r="D12" s="25" t="s">
        <v>469</v>
      </c>
      <c r="E12" s="25" t="s">
        <v>468</v>
      </c>
      <c r="F12" s="26" t="s">
        <v>467</v>
      </c>
      <c r="G12" s="26" t="s">
        <v>466</v>
      </c>
      <c r="H12" s="26" t="s">
        <v>465</v>
      </c>
      <c r="I12" s="731"/>
      <c r="J12" s="731"/>
      <c r="K12" s="724"/>
    </row>
    <row r="13" spans="1:11" ht="14.25" customHeight="1" thickBot="1">
      <c r="A13" s="5">
        <v>1</v>
      </c>
      <c r="B13" s="404">
        <v>2</v>
      </c>
      <c r="C13" s="719">
        <v>3</v>
      </c>
      <c r="D13" s="720"/>
      <c r="E13" s="720"/>
      <c r="F13" s="720"/>
      <c r="G13" s="720"/>
      <c r="H13" s="721"/>
      <c r="I13" s="54">
        <v>4</v>
      </c>
      <c r="J13" s="54">
        <v>5</v>
      </c>
      <c r="K13" s="55">
        <v>6</v>
      </c>
    </row>
    <row r="14" spans="1:11" ht="18" customHeight="1" thickBot="1">
      <c r="A14" s="381" t="s">
        <v>374</v>
      </c>
      <c r="B14" s="382" t="s">
        <v>356</v>
      </c>
      <c r="C14" s="382" t="s">
        <v>364</v>
      </c>
      <c r="D14" s="383" t="s">
        <v>364</v>
      </c>
      <c r="E14" s="383" t="s">
        <v>364</v>
      </c>
      <c r="F14" s="384" t="s">
        <v>364</v>
      </c>
      <c r="G14" s="385" t="s">
        <v>364</v>
      </c>
      <c r="H14" s="386" t="s">
        <v>364</v>
      </c>
      <c r="I14" s="387">
        <f>I87+I108</f>
        <v>41722168</v>
      </c>
      <c r="J14" s="387">
        <f>J87+J108</f>
        <v>8098816.6499999985</v>
      </c>
      <c r="K14" s="388">
        <f>I14-J14</f>
        <v>33623351.35</v>
      </c>
    </row>
    <row r="15" spans="1:11" ht="12.75">
      <c r="A15" s="325" t="s">
        <v>354</v>
      </c>
      <c r="B15" s="325"/>
      <c r="C15" s="380"/>
      <c r="D15" s="326"/>
      <c r="E15" s="326"/>
      <c r="F15" s="33"/>
      <c r="G15" s="34"/>
      <c r="H15" s="34"/>
      <c r="I15" s="152" t="s">
        <v>497</v>
      </c>
      <c r="J15" s="152"/>
      <c r="K15" s="238"/>
    </row>
    <row r="16" spans="1:11" ht="37.5" customHeight="1">
      <c r="A16" s="93" t="s">
        <v>168</v>
      </c>
      <c r="B16" s="30"/>
      <c r="C16" s="16" t="s">
        <v>381</v>
      </c>
      <c r="D16" s="16" t="s">
        <v>494</v>
      </c>
      <c r="E16" s="16" t="s">
        <v>511</v>
      </c>
      <c r="F16" s="49" t="s">
        <v>442</v>
      </c>
      <c r="G16" s="49" t="s">
        <v>439</v>
      </c>
      <c r="H16" s="49" t="s">
        <v>496</v>
      </c>
      <c r="I16" s="22">
        <v>12327800</v>
      </c>
      <c r="J16" s="192">
        <v>3306745.67</v>
      </c>
      <c r="K16" s="52">
        <f aca="true" t="shared" si="0" ref="K16:K25">I16-J16</f>
        <v>9021054.33</v>
      </c>
    </row>
    <row r="17" spans="1:11" ht="30.75" customHeight="1">
      <c r="A17" s="93" t="s">
        <v>169</v>
      </c>
      <c r="B17" s="30"/>
      <c r="C17" s="16" t="s">
        <v>381</v>
      </c>
      <c r="D17" s="16" t="s">
        <v>494</v>
      </c>
      <c r="E17" s="16" t="s">
        <v>511</v>
      </c>
      <c r="F17" s="49" t="s">
        <v>442</v>
      </c>
      <c r="G17" s="77" t="s">
        <v>440</v>
      </c>
      <c r="H17" s="77" t="s">
        <v>496</v>
      </c>
      <c r="I17" s="22">
        <v>0</v>
      </c>
      <c r="J17" s="22">
        <v>1746.03</v>
      </c>
      <c r="K17" s="52">
        <f t="shared" si="0"/>
        <v>-1746.03</v>
      </c>
    </row>
    <row r="18" spans="1:11" ht="34.5" customHeight="1">
      <c r="A18" s="277" t="s">
        <v>170</v>
      </c>
      <c r="B18" s="278"/>
      <c r="C18" s="279" t="s">
        <v>381</v>
      </c>
      <c r="D18" s="279" t="s">
        <v>494</v>
      </c>
      <c r="E18" s="279" t="s">
        <v>511</v>
      </c>
      <c r="F18" s="280" t="s">
        <v>442</v>
      </c>
      <c r="G18" s="281" t="s">
        <v>441</v>
      </c>
      <c r="H18" s="281" t="s">
        <v>496</v>
      </c>
      <c r="I18" s="282">
        <v>0</v>
      </c>
      <c r="J18" s="282">
        <v>102</v>
      </c>
      <c r="K18" s="52">
        <f t="shared" si="0"/>
        <v>-102</v>
      </c>
    </row>
    <row r="19" spans="1:11" ht="34.5" customHeight="1" thickBot="1">
      <c r="A19" s="277" t="s">
        <v>170</v>
      </c>
      <c r="B19" s="278"/>
      <c r="C19" s="279" t="s">
        <v>381</v>
      </c>
      <c r="D19" s="279" t="s">
        <v>494</v>
      </c>
      <c r="E19" s="279" t="s">
        <v>511</v>
      </c>
      <c r="F19" s="280" t="s">
        <v>442</v>
      </c>
      <c r="G19" s="281" t="s">
        <v>122</v>
      </c>
      <c r="H19" s="281" t="s">
        <v>496</v>
      </c>
      <c r="I19" s="282">
        <v>0</v>
      </c>
      <c r="J19" s="282">
        <v>-60.51</v>
      </c>
      <c r="K19" s="283">
        <f t="shared" si="0"/>
        <v>60.51</v>
      </c>
    </row>
    <row r="20" spans="1:11" ht="13.5" thickBot="1">
      <c r="A20" s="270" t="s">
        <v>474</v>
      </c>
      <c r="B20" s="286"/>
      <c r="C20" s="287" t="s">
        <v>381</v>
      </c>
      <c r="D20" s="287" t="s">
        <v>494</v>
      </c>
      <c r="E20" s="287" t="s">
        <v>511</v>
      </c>
      <c r="F20" s="288" t="s">
        <v>442</v>
      </c>
      <c r="G20" s="289" t="s">
        <v>400</v>
      </c>
      <c r="H20" s="289">
        <v>110</v>
      </c>
      <c r="I20" s="290">
        <f>SUM(I16:I19)</f>
        <v>12327800</v>
      </c>
      <c r="J20" s="290">
        <f>SUM(J16:J19)</f>
        <v>3308533.19</v>
      </c>
      <c r="K20" s="291">
        <f t="shared" si="0"/>
        <v>9019266.81</v>
      </c>
    </row>
    <row r="21" spans="1:11" ht="46.5" customHeight="1">
      <c r="A21" s="147" t="s">
        <v>197</v>
      </c>
      <c r="B21" s="284"/>
      <c r="C21" s="285" t="s">
        <v>381</v>
      </c>
      <c r="D21" s="285" t="s">
        <v>494</v>
      </c>
      <c r="E21" s="285" t="s">
        <v>198</v>
      </c>
      <c r="F21" s="105" t="s">
        <v>442</v>
      </c>
      <c r="G21" s="106" t="s">
        <v>439</v>
      </c>
      <c r="H21" s="106" t="s">
        <v>496</v>
      </c>
      <c r="I21" s="154">
        <v>93000</v>
      </c>
      <c r="J21" s="154">
        <v>17575.58</v>
      </c>
      <c r="K21" s="154">
        <f t="shared" si="0"/>
        <v>75424.42</v>
      </c>
    </row>
    <row r="22" spans="1:11" ht="46.5" customHeight="1" hidden="1">
      <c r="A22" s="93" t="s">
        <v>309</v>
      </c>
      <c r="B22" s="103"/>
      <c r="C22" s="104" t="s">
        <v>381</v>
      </c>
      <c r="D22" s="104" t="s">
        <v>494</v>
      </c>
      <c r="E22" s="104" t="s">
        <v>198</v>
      </c>
      <c r="F22" s="105" t="s">
        <v>442</v>
      </c>
      <c r="G22" s="106" t="s">
        <v>440</v>
      </c>
      <c r="H22" s="107" t="s">
        <v>496</v>
      </c>
      <c r="I22" s="52">
        <v>0</v>
      </c>
      <c r="J22" s="52">
        <v>0</v>
      </c>
      <c r="K22" s="52">
        <f t="shared" si="0"/>
        <v>0</v>
      </c>
    </row>
    <row r="23" spans="1:11" ht="22.5" customHeight="1" thickBot="1">
      <c r="A23" s="277" t="s">
        <v>314</v>
      </c>
      <c r="B23" s="292"/>
      <c r="C23" s="293" t="s">
        <v>381</v>
      </c>
      <c r="D23" s="293" t="s">
        <v>494</v>
      </c>
      <c r="E23" s="293" t="s">
        <v>198</v>
      </c>
      <c r="F23" s="294" t="s">
        <v>442</v>
      </c>
      <c r="G23" s="295" t="s">
        <v>441</v>
      </c>
      <c r="H23" s="296" t="s">
        <v>496</v>
      </c>
      <c r="I23" s="283">
        <v>0</v>
      </c>
      <c r="J23" s="283">
        <v>41.09</v>
      </c>
      <c r="K23" s="283">
        <f t="shared" si="0"/>
        <v>-41.09</v>
      </c>
    </row>
    <row r="24" spans="1:11" ht="27.75" customHeight="1" hidden="1" thickBot="1">
      <c r="A24" s="277" t="s">
        <v>314</v>
      </c>
      <c r="B24" s="292"/>
      <c r="C24" s="494" t="s">
        <v>381</v>
      </c>
      <c r="D24" s="494" t="s">
        <v>494</v>
      </c>
      <c r="E24" s="494" t="s">
        <v>198</v>
      </c>
      <c r="F24" s="402" t="s">
        <v>442</v>
      </c>
      <c r="G24" s="402" t="s">
        <v>122</v>
      </c>
      <c r="H24" s="402" t="s">
        <v>496</v>
      </c>
      <c r="I24" s="283">
        <v>0</v>
      </c>
      <c r="J24" s="283">
        <v>0</v>
      </c>
      <c r="K24" s="283">
        <f>I24-J24</f>
        <v>0</v>
      </c>
    </row>
    <row r="25" spans="1:11" ht="14.25" customHeight="1" thickBot="1">
      <c r="A25" s="645" t="s">
        <v>474</v>
      </c>
      <c r="B25" s="286"/>
      <c r="C25" s="287" t="s">
        <v>381</v>
      </c>
      <c r="D25" s="287" t="s">
        <v>494</v>
      </c>
      <c r="E25" s="287" t="s">
        <v>198</v>
      </c>
      <c r="F25" s="288" t="s">
        <v>442</v>
      </c>
      <c r="G25" s="289" t="s">
        <v>400</v>
      </c>
      <c r="H25" s="289" t="s">
        <v>496</v>
      </c>
      <c r="I25" s="290">
        <f>SUM(I21:I24)</f>
        <v>93000</v>
      </c>
      <c r="J25" s="290">
        <f>J21+J22+J23+J24</f>
        <v>17616.670000000002</v>
      </c>
      <c r="K25" s="291">
        <f t="shared" si="0"/>
        <v>75383.33</v>
      </c>
    </row>
    <row r="26" spans="1:11" ht="21" customHeight="1">
      <c r="A26" s="147" t="s">
        <v>199</v>
      </c>
      <c r="B26" s="284"/>
      <c r="C26" s="285" t="s">
        <v>381</v>
      </c>
      <c r="D26" s="285" t="s">
        <v>494</v>
      </c>
      <c r="E26" s="285" t="s">
        <v>200</v>
      </c>
      <c r="F26" s="105" t="s">
        <v>442</v>
      </c>
      <c r="G26" s="106" t="s">
        <v>439</v>
      </c>
      <c r="H26" s="106" t="s">
        <v>496</v>
      </c>
      <c r="I26" s="154">
        <v>92000</v>
      </c>
      <c r="J26" s="154">
        <v>15812.01</v>
      </c>
      <c r="K26" s="154">
        <f>I26-J26</f>
        <v>76187.99</v>
      </c>
    </row>
    <row r="27" spans="1:11" ht="22.5" customHeight="1">
      <c r="A27" s="93" t="s">
        <v>208</v>
      </c>
      <c r="B27" s="103"/>
      <c r="C27" s="104" t="s">
        <v>381</v>
      </c>
      <c r="D27" s="104" t="s">
        <v>494</v>
      </c>
      <c r="E27" s="104" t="s">
        <v>200</v>
      </c>
      <c r="F27" s="105" t="s">
        <v>442</v>
      </c>
      <c r="G27" s="106" t="s">
        <v>440</v>
      </c>
      <c r="H27" s="107" t="s">
        <v>496</v>
      </c>
      <c r="I27" s="52">
        <v>0</v>
      </c>
      <c r="J27" s="52">
        <v>100.5</v>
      </c>
      <c r="K27" s="52">
        <f>I27-J27</f>
        <v>-100.5</v>
      </c>
    </row>
    <row r="28" spans="1:11" ht="29.25" customHeight="1">
      <c r="A28" s="93" t="s">
        <v>212</v>
      </c>
      <c r="B28" s="103"/>
      <c r="C28" s="252" t="s">
        <v>381</v>
      </c>
      <c r="D28" s="252" t="s">
        <v>494</v>
      </c>
      <c r="E28" s="252" t="s">
        <v>200</v>
      </c>
      <c r="F28" s="78" t="s">
        <v>442</v>
      </c>
      <c r="G28" s="78" t="s">
        <v>441</v>
      </c>
      <c r="H28" s="78" t="s">
        <v>496</v>
      </c>
      <c r="I28" s="52">
        <v>0</v>
      </c>
      <c r="J28" s="52">
        <v>150</v>
      </c>
      <c r="K28" s="52">
        <f>I28-J28</f>
        <v>-150</v>
      </c>
    </row>
    <row r="29" spans="1:11" ht="27.75" customHeight="1" hidden="1">
      <c r="A29" s="93" t="s">
        <v>212</v>
      </c>
      <c r="B29" s="103"/>
      <c r="C29" s="252" t="s">
        <v>381</v>
      </c>
      <c r="D29" s="252" t="s">
        <v>494</v>
      </c>
      <c r="E29" s="252" t="s">
        <v>200</v>
      </c>
      <c r="F29" s="78" t="s">
        <v>442</v>
      </c>
      <c r="G29" s="78" t="s">
        <v>122</v>
      </c>
      <c r="H29" s="78" t="s">
        <v>496</v>
      </c>
      <c r="I29" s="52">
        <v>0</v>
      </c>
      <c r="J29" s="52">
        <v>0</v>
      </c>
      <c r="K29" s="52">
        <f>I29-J29</f>
        <v>0</v>
      </c>
    </row>
    <row r="30" spans="1:11" ht="13.5" thickBot="1">
      <c r="A30" s="517" t="s">
        <v>474</v>
      </c>
      <c r="B30" s="518"/>
      <c r="C30" s="519" t="s">
        <v>381</v>
      </c>
      <c r="D30" s="519" t="s">
        <v>494</v>
      </c>
      <c r="E30" s="519" t="s">
        <v>200</v>
      </c>
      <c r="F30" s="520" t="s">
        <v>442</v>
      </c>
      <c r="G30" s="521" t="s">
        <v>400</v>
      </c>
      <c r="H30" s="521" t="s">
        <v>496</v>
      </c>
      <c r="I30" s="466">
        <f>SUM(I26:I29)</f>
        <v>92000</v>
      </c>
      <c r="J30" s="466">
        <f>J26+J27+J28+J29</f>
        <v>16062.51</v>
      </c>
      <c r="K30" s="522">
        <f>I30-J30</f>
        <v>75937.49</v>
      </c>
    </row>
    <row r="31" spans="1:11" ht="18" customHeight="1" thickBot="1">
      <c r="A31" s="299" t="s">
        <v>537</v>
      </c>
      <c r="B31" s="300"/>
      <c r="C31" s="301" t="s">
        <v>381</v>
      </c>
      <c r="D31" s="301" t="s">
        <v>494</v>
      </c>
      <c r="E31" s="301" t="s">
        <v>475</v>
      </c>
      <c r="F31" s="302" t="s">
        <v>150</v>
      </c>
      <c r="G31" s="303" t="s">
        <v>400</v>
      </c>
      <c r="H31" s="303" t="s">
        <v>496</v>
      </c>
      <c r="I31" s="304">
        <f>I20+I25+I30</f>
        <v>12512800</v>
      </c>
      <c r="J31" s="304">
        <f>J20+J25+J30</f>
        <v>3342212.3699999996</v>
      </c>
      <c r="K31" s="305">
        <f aca="true" t="shared" si="1" ref="K31:K41">I31-J31</f>
        <v>9170587.63</v>
      </c>
    </row>
    <row r="32" spans="1:11" ht="24.75" customHeight="1">
      <c r="A32" s="298" t="s">
        <v>72</v>
      </c>
      <c r="B32" s="284"/>
      <c r="C32" s="285" t="s">
        <v>381</v>
      </c>
      <c r="D32" s="285" t="s">
        <v>539</v>
      </c>
      <c r="E32" s="285" t="s">
        <v>118</v>
      </c>
      <c r="F32" s="105" t="s">
        <v>150</v>
      </c>
      <c r="G32" s="106" t="s">
        <v>439</v>
      </c>
      <c r="H32" s="106" t="s">
        <v>496</v>
      </c>
      <c r="I32" s="165">
        <v>1909000</v>
      </c>
      <c r="J32" s="154">
        <v>583065.19</v>
      </c>
      <c r="K32" s="154">
        <f t="shared" si="1"/>
        <v>1325934.81</v>
      </c>
    </row>
    <row r="33" spans="1:11" ht="23.25" customHeight="1">
      <c r="A33" s="141" t="s">
        <v>73</v>
      </c>
      <c r="B33" s="103"/>
      <c r="C33" s="104" t="s">
        <v>381</v>
      </c>
      <c r="D33" s="104" t="s">
        <v>539</v>
      </c>
      <c r="E33" s="104" t="s">
        <v>119</v>
      </c>
      <c r="F33" s="105" t="s">
        <v>150</v>
      </c>
      <c r="G33" s="106" t="s">
        <v>439</v>
      </c>
      <c r="H33" s="107" t="s">
        <v>496</v>
      </c>
      <c r="I33" s="81">
        <v>40000</v>
      </c>
      <c r="J33" s="52">
        <v>9997.87</v>
      </c>
      <c r="K33" s="52">
        <f t="shared" si="1"/>
        <v>30002.129999999997</v>
      </c>
    </row>
    <row r="34" spans="1:11" ht="22.5" customHeight="1">
      <c r="A34" s="141" t="s">
        <v>75</v>
      </c>
      <c r="B34" s="103"/>
      <c r="C34" s="104" t="s">
        <v>381</v>
      </c>
      <c r="D34" s="104" t="s">
        <v>539</v>
      </c>
      <c r="E34" s="104" t="s">
        <v>120</v>
      </c>
      <c r="F34" s="105" t="s">
        <v>150</v>
      </c>
      <c r="G34" s="106" t="s">
        <v>439</v>
      </c>
      <c r="H34" s="107" t="s">
        <v>496</v>
      </c>
      <c r="I34" s="81">
        <v>2800000</v>
      </c>
      <c r="J34" s="52">
        <v>1203324.99</v>
      </c>
      <c r="K34" s="52">
        <f t="shared" si="1"/>
        <v>1596675.01</v>
      </c>
    </row>
    <row r="35" spans="1:11" ht="23.25" customHeight="1" thickBot="1">
      <c r="A35" s="306" t="s">
        <v>76</v>
      </c>
      <c r="B35" s="292"/>
      <c r="C35" s="293" t="s">
        <v>381</v>
      </c>
      <c r="D35" s="293" t="s">
        <v>539</v>
      </c>
      <c r="E35" s="293" t="s">
        <v>121</v>
      </c>
      <c r="F35" s="294" t="s">
        <v>150</v>
      </c>
      <c r="G35" s="295" t="s">
        <v>439</v>
      </c>
      <c r="H35" s="296" t="s">
        <v>496</v>
      </c>
      <c r="I35" s="307">
        <v>50000</v>
      </c>
      <c r="J35" s="283">
        <v>-103615.51</v>
      </c>
      <c r="K35" s="283">
        <f t="shared" si="1"/>
        <v>153615.51</v>
      </c>
    </row>
    <row r="36" spans="1:11" ht="17.25" customHeight="1" thickBot="1">
      <c r="A36" s="299" t="s">
        <v>538</v>
      </c>
      <c r="B36" s="300"/>
      <c r="C36" s="301" t="s">
        <v>381</v>
      </c>
      <c r="D36" s="301" t="s">
        <v>539</v>
      </c>
      <c r="E36" s="301" t="s">
        <v>475</v>
      </c>
      <c r="F36" s="302" t="s">
        <v>150</v>
      </c>
      <c r="G36" s="303" t="s">
        <v>400</v>
      </c>
      <c r="H36" s="303" t="s">
        <v>496</v>
      </c>
      <c r="I36" s="304">
        <f>SUM(I32:I35)</f>
        <v>4799000</v>
      </c>
      <c r="J36" s="304">
        <f>SUM(J32:J35)</f>
        <v>1692772.5399999998</v>
      </c>
      <c r="K36" s="305">
        <f t="shared" si="1"/>
        <v>3106227.46</v>
      </c>
    </row>
    <row r="37" spans="1:11" ht="12.75">
      <c r="A37" s="147" t="s">
        <v>151</v>
      </c>
      <c r="B37" s="308"/>
      <c r="C37" s="149" t="s">
        <v>381</v>
      </c>
      <c r="D37" s="150" t="s">
        <v>505</v>
      </c>
      <c r="E37" s="150" t="s">
        <v>506</v>
      </c>
      <c r="F37" s="150" t="s">
        <v>442</v>
      </c>
      <c r="G37" s="150" t="s">
        <v>439</v>
      </c>
      <c r="H37" s="151">
        <v>110</v>
      </c>
      <c r="I37" s="152">
        <v>4000</v>
      </c>
      <c r="J37" s="432">
        <v>1200</v>
      </c>
      <c r="K37" s="154">
        <f t="shared" si="1"/>
        <v>2800</v>
      </c>
    </row>
    <row r="38" spans="1:11" ht="17.25" customHeight="1" hidden="1">
      <c r="A38" s="93" t="s">
        <v>152</v>
      </c>
      <c r="B38" s="29"/>
      <c r="C38" s="35" t="s">
        <v>381</v>
      </c>
      <c r="D38" s="36" t="s">
        <v>505</v>
      </c>
      <c r="E38" s="36" t="s">
        <v>506</v>
      </c>
      <c r="F38" s="36" t="s">
        <v>442</v>
      </c>
      <c r="G38" s="87" t="s">
        <v>440</v>
      </c>
      <c r="H38" s="37">
        <v>110</v>
      </c>
      <c r="I38" s="22">
        <v>0</v>
      </c>
      <c r="J38" s="192">
        <v>0</v>
      </c>
      <c r="K38" s="38">
        <f t="shared" si="1"/>
        <v>0</v>
      </c>
    </row>
    <row r="39" spans="1:11" ht="13.5" customHeight="1" hidden="1">
      <c r="A39" s="93" t="s">
        <v>152</v>
      </c>
      <c r="B39" s="309"/>
      <c r="C39" s="310" t="s">
        <v>381</v>
      </c>
      <c r="D39" s="311" t="s">
        <v>505</v>
      </c>
      <c r="E39" s="311" t="s">
        <v>280</v>
      </c>
      <c r="F39" s="311" t="s">
        <v>442</v>
      </c>
      <c r="G39" s="312" t="s">
        <v>440</v>
      </c>
      <c r="H39" s="313">
        <v>110</v>
      </c>
      <c r="I39" s="282">
        <v>0</v>
      </c>
      <c r="J39" s="433">
        <v>0</v>
      </c>
      <c r="K39" s="314"/>
    </row>
    <row r="40" spans="1:11" ht="18.75" customHeight="1" thickBot="1">
      <c r="A40" s="277" t="s">
        <v>153</v>
      </c>
      <c r="B40" s="309"/>
      <c r="C40" s="310" t="s">
        <v>381</v>
      </c>
      <c r="D40" s="311" t="s">
        <v>505</v>
      </c>
      <c r="E40" s="311" t="s">
        <v>506</v>
      </c>
      <c r="F40" s="311" t="s">
        <v>442</v>
      </c>
      <c r="G40" s="312" t="s">
        <v>441</v>
      </c>
      <c r="H40" s="313">
        <v>110</v>
      </c>
      <c r="I40" s="282">
        <v>0</v>
      </c>
      <c r="J40" s="282">
        <v>-1000</v>
      </c>
      <c r="K40" s="283">
        <f t="shared" si="1"/>
        <v>1000</v>
      </c>
    </row>
    <row r="41" spans="1:11" ht="13.5" thickBot="1">
      <c r="A41" s="318" t="s">
        <v>474</v>
      </c>
      <c r="B41" s="319"/>
      <c r="C41" s="320" t="s">
        <v>381</v>
      </c>
      <c r="D41" s="321" t="s">
        <v>505</v>
      </c>
      <c r="E41" s="321" t="s">
        <v>506</v>
      </c>
      <c r="F41" s="321" t="s">
        <v>442</v>
      </c>
      <c r="G41" s="322" t="s">
        <v>400</v>
      </c>
      <c r="H41" s="323">
        <v>110</v>
      </c>
      <c r="I41" s="290">
        <f>SUM(I37:I40)</f>
        <v>4000</v>
      </c>
      <c r="J41" s="290">
        <f>SUM(J37:J40)</f>
        <v>200</v>
      </c>
      <c r="K41" s="324">
        <f t="shared" si="1"/>
        <v>3800</v>
      </c>
    </row>
    <row r="42" spans="1:11" ht="19.5" customHeight="1" thickBot="1">
      <c r="A42" s="327" t="s">
        <v>35</v>
      </c>
      <c r="B42" s="328"/>
      <c r="C42" s="329" t="s">
        <v>381</v>
      </c>
      <c r="D42" s="330" t="s">
        <v>505</v>
      </c>
      <c r="E42" s="330" t="s">
        <v>475</v>
      </c>
      <c r="F42" s="330" t="s">
        <v>150</v>
      </c>
      <c r="G42" s="331" t="s">
        <v>400</v>
      </c>
      <c r="H42" s="332">
        <v>110</v>
      </c>
      <c r="I42" s="304">
        <f>I41</f>
        <v>4000</v>
      </c>
      <c r="J42" s="304">
        <f>J41</f>
        <v>200</v>
      </c>
      <c r="K42" s="305">
        <f aca="true" t="shared" si="2" ref="K42:K52">I42-J42</f>
        <v>3800</v>
      </c>
    </row>
    <row r="43" spans="1:11" ht="24" customHeight="1">
      <c r="A43" s="147" t="s">
        <v>282</v>
      </c>
      <c r="B43" s="325"/>
      <c r="C43" s="326" t="s">
        <v>381</v>
      </c>
      <c r="D43" s="326" t="s">
        <v>436</v>
      </c>
      <c r="E43" s="326" t="s">
        <v>495</v>
      </c>
      <c r="F43" s="49" t="s">
        <v>281</v>
      </c>
      <c r="G43" s="50" t="s">
        <v>439</v>
      </c>
      <c r="H43" s="50" t="s">
        <v>496</v>
      </c>
      <c r="I43" s="154">
        <v>2130000</v>
      </c>
      <c r="J43" s="154">
        <v>317651</v>
      </c>
      <c r="K43" s="154">
        <f t="shared" si="2"/>
        <v>1812349</v>
      </c>
    </row>
    <row r="44" spans="1:11" ht="24" customHeight="1">
      <c r="A44" s="147" t="s">
        <v>283</v>
      </c>
      <c r="B44" s="30"/>
      <c r="C44" s="16" t="s">
        <v>381</v>
      </c>
      <c r="D44" s="16" t="s">
        <v>436</v>
      </c>
      <c r="E44" s="16" t="s">
        <v>495</v>
      </c>
      <c r="F44" s="49" t="s">
        <v>281</v>
      </c>
      <c r="G44" s="50" t="s">
        <v>454</v>
      </c>
      <c r="H44" s="51" t="s">
        <v>496</v>
      </c>
      <c r="I44" s="52">
        <v>0</v>
      </c>
      <c r="J44" s="52">
        <v>10090.6</v>
      </c>
      <c r="K44" s="52">
        <f t="shared" si="2"/>
        <v>-10090.6</v>
      </c>
    </row>
    <row r="45" spans="1:11" ht="23.25" customHeight="1" hidden="1">
      <c r="A45" s="93" t="s">
        <v>284</v>
      </c>
      <c r="B45" s="30"/>
      <c r="C45" s="467" t="s">
        <v>381</v>
      </c>
      <c r="D45" s="467" t="s">
        <v>436</v>
      </c>
      <c r="E45" s="467" t="s">
        <v>495</v>
      </c>
      <c r="F45" s="77" t="s">
        <v>281</v>
      </c>
      <c r="G45" s="77" t="s">
        <v>441</v>
      </c>
      <c r="H45" s="77" t="s">
        <v>496</v>
      </c>
      <c r="I45" s="52">
        <v>0</v>
      </c>
      <c r="J45" s="52">
        <v>0</v>
      </c>
      <c r="K45" s="52">
        <f t="shared" si="2"/>
        <v>0</v>
      </c>
    </row>
    <row r="46" spans="1:11" ht="29.25" customHeight="1" thickBot="1">
      <c r="A46" s="277" t="s">
        <v>284</v>
      </c>
      <c r="B46" s="278"/>
      <c r="C46" s="468" t="s">
        <v>381</v>
      </c>
      <c r="D46" s="468" t="s">
        <v>436</v>
      </c>
      <c r="E46" s="468" t="s">
        <v>495</v>
      </c>
      <c r="F46" s="281" t="s">
        <v>281</v>
      </c>
      <c r="G46" s="281" t="s">
        <v>122</v>
      </c>
      <c r="H46" s="281" t="s">
        <v>496</v>
      </c>
      <c r="I46" s="283">
        <v>0</v>
      </c>
      <c r="J46" s="283">
        <v>6648.28</v>
      </c>
      <c r="K46" s="52">
        <f t="shared" si="2"/>
        <v>-6648.28</v>
      </c>
    </row>
    <row r="47" spans="1:11" ht="13.5" thickBot="1">
      <c r="A47" s="646" t="s">
        <v>246</v>
      </c>
      <c r="B47" s="334"/>
      <c r="C47" s="287" t="s">
        <v>381</v>
      </c>
      <c r="D47" s="287" t="s">
        <v>436</v>
      </c>
      <c r="E47" s="287" t="s">
        <v>495</v>
      </c>
      <c r="F47" s="288" t="s">
        <v>281</v>
      </c>
      <c r="G47" s="289" t="s">
        <v>400</v>
      </c>
      <c r="H47" s="289" t="s">
        <v>496</v>
      </c>
      <c r="I47" s="290">
        <f>SUM(I43:I46)</f>
        <v>2130000</v>
      </c>
      <c r="J47" s="290">
        <f>J43+J44+J45+J46</f>
        <v>334389.88</v>
      </c>
      <c r="K47" s="324">
        <f>I47-J47</f>
        <v>1795610.12</v>
      </c>
    </row>
    <row r="48" spans="1:11" ht="24" customHeight="1">
      <c r="A48" s="147" t="s">
        <v>204</v>
      </c>
      <c r="B48" s="308"/>
      <c r="C48" s="149" t="s">
        <v>381</v>
      </c>
      <c r="D48" s="150" t="s">
        <v>436</v>
      </c>
      <c r="E48" s="150" t="s">
        <v>285</v>
      </c>
      <c r="F48" s="150" t="s">
        <v>281</v>
      </c>
      <c r="G48" s="150" t="s">
        <v>439</v>
      </c>
      <c r="H48" s="151">
        <v>110</v>
      </c>
      <c r="I48" s="152">
        <v>5100000</v>
      </c>
      <c r="J48" s="432">
        <v>133037.74</v>
      </c>
      <c r="K48" s="154">
        <f t="shared" si="2"/>
        <v>4966962.26</v>
      </c>
    </row>
    <row r="49" spans="1:11" ht="22.5" customHeight="1" thickBot="1">
      <c r="A49" s="93" t="s">
        <v>205</v>
      </c>
      <c r="B49" s="29"/>
      <c r="C49" s="35" t="s">
        <v>381</v>
      </c>
      <c r="D49" s="36" t="s">
        <v>436</v>
      </c>
      <c r="E49" s="36" t="s">
        <v>285</v>
      </c>
      <c r="F49" s="36" t="s">
        <v>281</v>
      </c>
      <c r="G49" s="36" t="s">
        <v>454</v>
      </c>
      <c r="H49" s="37">
        <v>110</v>
      </c>
      <c r="I49" s="22">
        <v>0</v>
      </c>
      <c r="J49" s="192">
        <v>9745.96</v>
      </c>
      <c r="K49" s="52">
        <f t="shared" si="2"/>
        <v>-9745.96</v>
      </c>
    </row>
    <row r="50" spans="1:11" ht="22.5" customHeight="1" hidden="1" thickBot="1">
      <c r="A50" s="93" t="s">
        <v>205</v>
      </c>
      <c r="B50" s="29"/>
      <c r="C50" s="35" t="s">
        <v>381</v>
      </c>
      <c r="D50" s="36" t="s">
        <v>436</v>
      </c>
      <c r="E50" s="36" t="s">
        <v>285</v>
      </c>
      <c r="F50" s="36" t="s">
        <v>281</v>
      </c>
      <c r="G50" s="36" t="s">
        <v>306</v>
      </c>
      <c r="H50" s="37">
        <v>110</v>
      </c>
      <c r="I50" s="22">
        <v>0</v>
      </c>
      <c r="J50" s="192">
        <v>0</v>
      </c>
      <c r="K50" s="52">
        <f t="shared" si="2"/>
        <v>0</v>
      </c>
    </row>
    <row r="51" spans="1:11" ht="22.5" customHeight="1" hidden="1" thickBot="1">
      <c r="A51" s="93" t="s">
        <v>201</v>
      </c>
      <c r="B51" s="29"/>
      <c r="C51" s="35" t="s">
        <v>381</v>
      </c>
      <c r="D51" s="36" t="s">
        <v>436</v>
      </c>
      <c r="E51" s="36" t="s">
        <v>285</v>
      </c>
      <c r="F51" s="36" t="s">
        <v>281</v>
      </c>
      <c r="G51" s="36" t="s">
        <v>441</v>
      </c>
      <c r="H51" s="469">
        <v>110</v>
      </c>
      <c r="I51" s="22">
        <v>0</v>
      </c>
      <c r="J51" s="22">
        <v>0</v>
      </c>
      <c r="K51" s="52">
        <f t="shared" si="2"/>
        <v>0</v>
      </c>
    </row>
    <row r="52" spans="1:11" ht="20.25" customHeight="1" hidden="1">
      <c r="A52" s="277" t="s">
        <v>201</v>
      </c>
      <c r="B52" s="309"/>
      <c r="C52" s="310" t="s">
        <v>381</v>
      </c>
      <c r="D52" s="311" t="s">
        <v>436</v>
      </c>
      <c r="E52" s="311" t="s">
        <v>285</v>
      </c>
      <c r="F52" s="311" t="s">
        <v>281</v>
      </c>
      <c r="G52" s="311" t="s">
        <v>122</v>
      </c>
      <c r="H52" s="644">
        <v>110</v>
      </c>
      <c r="I52" s="282">
        <v>0</v>
      </c>
      <c r="J52" s="282">
        <v>0</v>
      </c>
      <c r="K52" s="283">
        <f t="shared" si="2"/>
        <v>0</v>
      </c>
    </row>
    <row r="53" spans="1:11" ht="13.5" thickBot="1">
      <c r="A53" s="335" t="s">
        <v>476</v>
      </c>
      <c r="B53" s="336"/>
      <c r="C53" s="337" t="s">
        <v>381</v>
      </c>
      <c r="D53" s="337" t="s">
        <v>436</v>
      </c>
      <c r="E53" s="337" t="s">
        <v>285</v>
      </c>
      <c r="F53" s="337" t="s">
        <v>281</v>
      </c>
      <c r="G53" s="337" t="s">
        <v>400</v>
      </c>
      <c r="H53" s="323">
        <v>110</v>
      </c>
      <c r="I53" s="290">
        <f>SUM(I48:I52)</f>
        <v>5100000</v>
      </c>
      <c r="J53" s="290">
        <f>SUM(J48:J52)</f>
        <v>142783.69999999998</v>
      </c>
      <c r="K53" s="324">
        <f aca="true" t="shared" si="3" ref="K53:K61">I53-J53</f>
        <v>4957216.3</v>
      </c>
    </row>
    <row r="54" spans="1:11" ht="22.5" customHeight="1">
      <c r="A54" s="147" t="s">
        <v>202</v>
      </c>
      <c r="B54" s="308"/>
      <c r="C54" s="149" t="s">
        <v>381</v>
      </c>
      <c r="D54" s="150" t="s">
        <v>436</v>
      </c>
      <c r="E54" s="150" t="s">
        <v>286</v>
      </c>
      <c r="F54" s="150" t="s">
        <v>281</v>
      </c>
      <c r="G54" s="150" t="s">
        <v>439</v>
      </c>
      <c r="H54" s="151">
        <v>110</v>
      </c>
      <c r="I54" s="152">
        <v>3900000</v>
      </c>
      <c r="J54" s="432">
        <v>956684.26</v>
      </c>
      <c r="K54" s="154">
        <f t="shared" si="3"/>
        <v>2943315.74</v>
      </c>
    </row>
    <row r="55" spans="1:11" ht="22.5" customHeight="1">
      <c r="A55" s="93" t="s">
        <v>206</v>
      </c>
      <c r="B55" s="29"/>
      <c r="C55" s="35" t="s">
        <v>381</v>
      </c>
      <c r="D55" s="36" t="s">
        <v>436</v>
      </c>
      <c r="E55" s="36" t="s">
        <v>286</v>
      </c>
      <c r="F55" s="36" t="s">
        <v>281</v>
      </c>
      <c r="G55" s="36" t="s">
        <v>454</v>
      </c>
      <c r="H55" s="37">
        <v>110</v>
      </c>
      <c r="I55" s="22">
        <v>0</v>
      </c>
      <c r="J55" s="22">
        <v>13216.47</v>
      </c>
      <c r="K55" s="52">
        <f t="shared" si="3"/>
        <v>-13216.47</v>
      </c>
    </row>
    <row r="56" spans="1:11" ht="25.5" customHeight="1" hidden="1" thickBot="1">
      <c r="A56" s="277" t="s">
        <v>203</v>
      </c>
      <c r="B56" s="309"/>
      <c r="C56" s="310" t="s">
        <v>381</v>
      </c>
      <c r="D56" s="311" t="s">
        <v>436</v>
      </c>
      <c r="E56" s="311" t="s">
        <v>286</v>
      </c>
      <c r="F56" s="311" t="s">
        <v>281</v>
      </c>
      <c r="G56" s="311" t="s">
        <v>441</v>
      </c>
      <c r="H56" s="313">
        <v>110</v>
      </c>
      <c r="I56" s="282">
        <v>0</v>
      </c>
      <c r="J56" s="282">
        <v>0</v>
      </c>
      <c r="K56" s="283">
        <f t="shared" si="3"/>
        <v>0</v>
      </c>
    </row>
    <row r="57" spans="1:11" ht="23.25" customHeight="1" thickBot="1">
      <c r="A57" s="277" t="s">
        <v>203</v>
      </c>
      <c r="B57" s="309"/>
      <c r="C57" s="310" t="s">
        <v>381</v>
      </c>
      <c r="D57" s="311" t="s">
        <v>436</v>
      </c>
      <c r="E57" s="311" t="s">
        <v>286</v>
      </c>
      <c r="F57" s="311" t="s">
        <v>281</v>
      </c>
      <c r="G57" s="311" t="s">
        <v>122</v>
      </c>
      <c r="H57" s="313">
        <v>110</v>
      </c>
      <c r="I57" s="282">
        <v>0</v>
      </c>
      <c r="J57" s="282">
        <v>-29.44</v>
      </c>
      <c r="K57" s="283">
        <f>I57-J57</f>
        <v>29.44</v>
      </c>
    </row>
    <row r="58" spans="1:11" ht="13.5" thickBot="1">
      <c r="A58" s="335" t="s">
        <v>476</v>
      </c>
      <c r="B58" s="336"/>
      <c r="C58" s="340" t="s">
        <v>381</v>
      </c>
      <c r="D58" s="337" t="s">
        <v>436</v>
      </c>
      <c r="E58" s="337" t="s">
        <v>286</v>
      </c>
      <c r="F58" s="337" t="s">
        <v>281</v>
      </c>
      <c r="G58" s="337" t="s">
        <v>400</v>
      </c>
      <c r="H58" s="323">
        <v>110</v>
      </c>
      <c r="I58" s="290">
        <f>SUM(I54:I56)</f>
        <v>3900000</v>
      </c>
      <c r="J58" s="290">
        <f>SUM(J54:J57)</f>
        <v>969871.29</v>
      </c>
      <c r="K58" s="324">
        <f t="shared" si="3"/>
        <v>2930128.71</v>
      </c>
    </row>
    <row r="59" spans="1:11" ht="13.5" thickBot="1">
      <c r="A59" s="648" t="s">
        <v>248</v>
      </c>
      <c r="B59" s="336"/>
      <c r="C59" s="340" t="s">
        <v>381</v>
      </c>
      <c r="D59" s="337" t="s">
        <v>436</v>
      </c>
      <c r="E59" s="337" t="s">
        <v>176</v>
      </c>
      <c r="F59" s="337" t="s">
        <v>281</v>
      </c>
      <c r="G59" s="337" t="s">
        <v>400</v>
      </c>
      <c r="H59" s="323">
        <v>110</v>
      </c>
      <c r="I59" s="290">
        <f>I58+I53</f>
        <v>9000000</v>
      </c>
      <c r="J59" s="290">
        <f>J58+J53</f>
        <v>1112654.99</v>
      </c>
      <c r="K59" s="324">
        <f t="shared" si="3"/>
        <v>7887345.01</v>
      </c>
    </row>
    <row r="60" spans="1:11" ht="16.5" customHeight="1" thickBot="1">
      <c r="A60" s="327" t="s">
        <v>474</v>
      </c>
      <c r="B60" s="328"/>
      <c r="C60" s="341" t="s">
        <v>381</v>
      </c>
      <c r="D60" s="342" t="s">
        <v>436</v>
      </c>
      <c r="E60" s="342" t="s">
        <v>475</v>
      </c>
      <c r="F60" s="342" t="s">
        <v>281</v>
      </c>
      <c r="G60" s="342" t="s">
        <v>400</v>
      </c>
      <c r="H60" s="332">
        <v>110</v>
      </c>
      <c r="I60" s="304">
        <f>I47+I53+I58</f>
        <v>11130000</v>
      </c>
      <c r="J60" s="304">
        <f>J47+J53+J58</f>
        <v>1447044.87</v>
      </c>
      <c r="K60" s="305">
        <f t="shared" si="3"/>
        <v>9682955.129999999</v>
      </c>
    </row>
    <row r="61" spans="1:11" ht="38.25" hidden="1">
      <c r="A61" s="246" t="s">
        <v>217</v>
      </c>
      <c r="B61" s="240"/>
      <c r="C61" s="162" t="s">
        <v>381</v>
      </c>
      <c r="D61" s="163" t="s">
        <v>213</v>
      </c>
      <c r="E61" s="163" t="s">
        <v>214</v>
      </c>
      <c r="F61" s="163" t="s">
        <v>442</v>
      </c>
      <c r="G61" s="163" t="s">
        <v>439</v>
      </c>
      <c r="H61" s="164">
        <v>110</v>
      </c>
      <c r="I61" s="154">
        <v>0</v>
      </c>
      <c r="J61" s="154">
        <v>0</v>
      </c>
      <c r="K61" s="154">
        <f t="shared" si="3"/>
        <v>0</v>
      </c>
    </row>
    <row r="62" spans="1:11" ht="12.75" hidden="1">
      <c r="A62" s="79" t="s">
        <v>474</v>
      </c>
      <c r="B62" s="79"/>
      <c r="C62" s="108" t="s">
        <v>381</v>
      </c>
      <c r="D62" s="109" t="s">
        <v>213</v>
      </c>
      <c r="E62" s="109" t="s">
        <v>214</v>
      </c>
      <c r="F62" s="109" t="s">
        <v>442</v>
      </c>
      <c r="G62" s="109" t="s">
        <v>400</v>
      </c>
      <c r="H62" s="110">
        <v>110</v>
      </c>
      <c r="I62" s="80">
        <f>SUM(I61)</f>
        <v>0</v>
      </c>
      <c r="J62" s="80">
        <f>SUM(J61)</f>
        <v>0</v>
      </c>
      <c r="K62" s="80">
        <f>SUM(K61)</f>
        <v>0</v>
      </c>
    </row>
    <row r="63" spans="1:11" ht="36.75" customHeight="1" thickBot="1">
      <c r="A63" s="248" t="s">
        <v>218</v>
      </c>
      <c r="B63" s="356"/>
      <c r="C63" s="357" t="s">
        <v>381</v>
      </c>
      <c r="D63" s="358" t="s">
        <v>213</v>
      </c>
      <c r="E63" s="358" t="s">
        <v>219</v>
      </c>
      <c r="F63" s="358" t="s">
        <v>442</v>
      </c>
      <c r="G63" s="358" t="s">
        <v>439</v>
      </c>
      <c r="H63" s="359">
        <v>110</v>
      </c>
      <c r="I63" s="283">
        <f>12000-2000</f>
        <v>10000</v>
      </c>
      <c r="J63" s="283">
        <v>0</v>
      </c>
      <c r="K63" s="283">
        <f aca="true" t="shared" si="4" ref="K63:K70">I63-J63</f>
        <v>10000</v>
      </c>
    </row>
    <row r="64" spans="1:11" ht="13.5" thickBot="1">
      <c r="A64" s="318" t="s">
        <v>474</v>
      </c>
      <c r="B64" s="319"/>
      <c r="C64" s="340" t="s">
        <v>381</v>
      </c>
      <c r="D64" s="337" t="s">
        <v>213</v>
      </c>
      <c r="E64" s="337" t="s">
        <v>219</v>
      </c>
      <c r="F64" s="337" t="s">
        <v>442</v>
      </c>
      <c r="G64" s="337" t="s">
        <v>400</v>
      </c>
      <c r="H64" s="323">
        <v>110</v>
      </c>
      <c r="I64" s="360">
        <f>SUM(I63)</f>
        <v>10000</v>
      </c>
      <c r="J64" s="360">
        <f>SUM(J63)</f>
        <v>0</v>
      </c>
      <c r="K64" s="361">
        <f t="shared" si="4"/>
        <v>10000</v>
      </c>
    </row>
    <row r="65" spans="1:11" ht="15.75" customHeight="1" thickBot="1">
      <c r="A65" s="327" t="s">
        <v>474</v>
      </c>
      <c r="B65" s="328"/>
      <c r="C65" s="341" t="s">
        <v>381</v>
      </c>
      <c r="D65" s="342" t="s">
        <v>213</v>
      </c>
      <c r="E65" s="342" t="s">
        <v>475</v>
      </c>
      <c r="F65" s="342" t="s">
        <v>442</v>
      </c>
      <c r="G65" s="342" t="s">
        <v>400</v>
      </c>
      <c r="H65" s="332">
        <v>110</v>
      </c>
      <c r="I65" s="304">
        <f>I62+I64</f>
        <v>10000</v>
      </c>
      <c r="J65" s="304">
        <f>J62+J64</f>
        <v>0</v>
      </c>
      <c r="K65" s="305">
        <f t="shared" si="4"/>
        <v>10000</v>
      </c>
    </row>
    <row r="66" spans="1:11" ht="36" customHeight="1" thickBot="1">
      <c r="A66" s="333" t="s">
        <v>287</v>
      </c>
      <c r="B66" s="362"/>
      <c r="C66" s="363" t="s">
        <v>381</v>
      </c>
      <c r="D66" s="364" t="s">
        <v>443</v>
      </c>
      <c r="E66" s="364" t="s">
        <v>220</v>
      </c>
      <c r="F66" s="364" t="s">
        <v>281</v>
      </c>
      <c r="G66" s="364" t="s">
        <v>400</v>
      </c>
      <c r="H66" s="365">
        <v>120</v>
      </c>
      <c r="I66" s="366">
        <v>5000000</v>
      </c>
      <c r="J66" s="366">
        <v>1135365.33</v>
      </c>
      <c r="K66" s="366">
        <f t="shared" si="4"/>
        <v>3864634.67</v>
      </c>
    </row>
    <row r="67" spans="1:11" ht="15" customHeight="1" thickBot="1">
      <c r="A67" s="318" t="s">
        <v>474</v>
      </c>
      <c r="B67" s="319"/>
      <c r="C67" s="340" t="s">
        <v>381</v>
      </c>
      <c r="D67" s="337" t="s">
        <v>443</v>
      </c>
      <c r="E67" s="337" t="s">
        <v>220</v>
      </c>
      <c r="F67" s="337" t="s">
        <v>281</v>
      </c>
      <c r="G67" s="337" t="s">
        <v>400</v>
      </c>
      <c r="H67" s="323">
        <v>120</v>
      </c>
      <c r="I67" s="360">
        <f>SUM(I66)</f>
        <v>5000000</v>
      </c>
      <c r="J67" s="290">
        <f>SUM(J66)</f>
        <v>1135365.33</v>
      </c>
      <c r="K67" s="361">
        <f t="shared" si="4"/>
        <v>3864634.67</v>
      </c>
    </row>
    <row r="68" spans="1:11" ht="24.75" customHeight="1" hidden="1" thickBot="1">
      <c r="A68" s="248" t="s">
        <v>292</v>
      </c>
      <c r="B68" s="362"/>
      <c r="C68" s="363" t="s">
        <v>381</v>
      </c>
      <c r="D68" s="364" t="s">
        <v>443</v>
      </c>
      <c r="E68" s="364" t="s">
        <v>444</v>
      </c>
      <c r="F68" s="364" t="s">
        <v>281</v>
      </c>
      <c r="G68" s="364" t="s">
        <v>400</v>
      </c>
      <c r="H68" s="365">
        <v>120</v>
      </c>
      <c r="I68" s="367">
        <v>0</v>
      </c>
      <c r="J68" s="366">
        <v>0</v>
      </c>
      <c r="K68" s="361">
        <f t="shared" si="4"/>
        <v>0</v>
      </c>
    </row>
    <row r="69" spans="1:11" ht="27" customHeight="1" hidden="1" thickBot="1">
      <c r="A69" s="318" t="s">
        <v>474</v>
      </c>
      <c r="B69" s="319"/>
      <c r="C69" s="340" t="s">
        <v>381</v>
      </c>
      <c r="D69" s="337" t="s">
        <v>443</v>
      </c>
      <c r="E69" s="337" t="s">
        <v>444</v>
      </c>
      <c r="F69" s="337" t="s">
        <v>281</v>
      </c>
      <c r="G69" s="337" t="s">
        <v>400</v>
      </c>
      <c r="H69" s="323">
        <v>120</v>
      </c>
      <c r="I69" s="290">
        <f>SUM(I68)</f>
        <v>0</v>
      </c>
      <c r="J69" s="290">
        <f>SUM(J68)</f>
        <v>0</v>
      </c>
      <c r="K69" s="361">
        <f t="shared" si="4"/>
        <v>0</v>
      </c>
    </row>
    <row r="70" spans="1:11" ht="17.25" customHeight="1">
      <c r="A70" s="605" t="s">
        <v>288</v>
      </c>
      <c r="B70" s="604"/>
      <c r="C70" s="606" t="s">
        <v>381</v>
      </c>
      <c r="D70" s="607" t="s">
        <v>443</v>
      </c>
      <c r="E70" s="607" t="s">
        <v>289</v>
      </c>
      <c r="F70" s="607" t="s">
        <v>281</v>
      </c>
      <c r="G70" s="607" t="s">
        <v>400</v>
      </c>
      <c r="H70" s="608">
        <v>120</v>
      </c>
      <c r="I70" s="368">
        <v>270000</v>
      </c>
      <c r="J70" s="649">
        <v>127466.68</v>
      </c>
      <c r="K70" s="711">
        <f t="shared" si="4"/>
        <v>142533.32</v>
      </c>
    </row>
    <row r="71" spans="1:11" ht="22.5" customHeight="1" thickBot="1">
      <c r="A71" s="248" t="s">
        <v>295</v>
      </c>
      <c r="B71" s="362"/>
      <c r="C71" s="363" t="s">
        <v>381</v>
      </c>
      <c r="D71" s="364" t="s">
        <v>443</v>
      </c>
      <c r="E71" s="364" t="s">
        <v>221</v>
      </c>
      <c r="F71" s="364" t="s">
        <v>281</v>
      </c>
      <c r="G71" s="364" t="s">
        <v>400</v>
      </c>
      <c r="H71" s="365">
        <v>120</v>
      </c>
      <c r="I71" s="283">
        <v>0</v>
      </c>
      <c r="J71" s="368">
        <v>2370</v>
      </c>
      <c r="K71" s="368">
        <f aca="true" t="shared" si="5" ref="K71:K85">I71-J71</f>
        <v>-2370</v>
      </c>
    </row>
    <row r="72" spans="1:11" ht="13.5" thickBot="1">
      <c r="A72" s="318" t="s">
        <v>474</v>
      </c>
      <c r="B72" s="369"/>
      <c r="C72" s="340" t="s">
        <v>381</v>
      </c>
      <c r="D72" s="337" t="s">
        <v>443</v>
      </c>
      <c r="E72" s="337" t="s">
        <v>289</v>
      </c>
      <c r="F72" s="337" t="s">
        <v>281</v>
      </c>
      <c r="G72" s="337" t="s">
        <v>400</v>
      </c>
      <c r="H72" s="323">
        <v>120</v>
      </c>
      <c r="I72" s="610">
        <f>I70</f>
        <v>270000</v>
      </c>
      <c r="J72" s="609">
        <f>SUM(J70:J71)</f>
        <v>129836.68</v>
      </c>
      <c r="K72" s="324">
        <f t="shared" si="5"/>
        <v>140163.32</v>
      </c>
    </row>
    <row r="73" spans="1:11" ht="12.75">
      <c r="A73" s="693" t="s">
        <v>474</v>
      </c>
      <c r="B73" s="694"/>
      <c r="C73" s="695" t="s">
        <v>381</v>
      </c>
      <c r="D73" s="696" t="s">
        <v>443</v>
      </c>
      <c r="E73" s="696" t="s">
        <v>475</v>
      </c>
      <c r="F73" s="696" t="s">
        <v>281</v>
      </c>
      <c r="G73" s="696" t="s">
        <v>400</v>
      </c>
      <c r="H73" s="697">
        <v>120</v>
      </c>
      <c r="I73" s="698">
        <f>I67+I69+I72</f>
        <v>5270000</v>
      </c>
      <c r="J73" s="698">
        <f>J67+J69+J72</f>
        <v>1265202.01</v>
      </c>
      <c r="K73" s="699">
        <f t="shared" si="5"/>
        <v>4004797.99</v>
      </c>
    </row>
    <row r="74" spans="1:11" ht="12.75">
      <c r="A74" s="141" t="s">
        <v>211</v>
      </c>
      <c r="B74" s="427"/>
      <c r="C74" s="56" t="s">
        <v>381</v>
      </c>
      <c r="D74" s="57" t="s">
        <v>209</v>
      </c>
      <c r="E74" s="57" t="s">
        <v>210</v>
      </c>
      <c r="F74" s="57" t="s">
        <v>281</v>
      </c>
      <c r="G74" s="57" t="s">
        <v>400</v>
      </c>
      <c r="H74" s="428">
        <v>130</v>
      </c>
      <c r="I74" s="52">
        <v>0</v>
      </c>
      <c r="J74" s="52">
        <v>0.31</v>
      </c>
      <c r="K74" s="52">
        <f t="shared" si="5"/>
        <v>-0.31</v>
      </c>
    </row>
    <row r="75" spans="1:11" ht="14.25" customHeight="1">
      <c r="A75" s="89" t="s">
        <v>474</v>
      </c>
      <c r="B75" s="88"/>
      <c r="C75" s="91" t="s">
        <v>381</v>
      </c>
      <c r="D75" s="92" t="s">
        <v>209</v>
      </c>
      <c r="E75" s="92" t="s">
        <v>210</v>
      </c>
      <c r="F75" s="92" t="s">
        <v>281</v>
      </c>
      <c r="G75" s="92" t="s">
        <v>400</v>
      </c>
      <c r="H75" s="241">
        <v>130</v>
      </c>
      <c r="I75" s="90">
        <f>I74</f>
        <v>0</v>
      </c>
      <c r="J75" s="90">
        <f>J74</f>
        <v>0.31</v>
      </c>
      <c r="K75" s="90">
        <f t="shared" si="5"/>
        <v>-0.31</v>
      </c>
    </row>
    <row r="76" spans="1:11" ht="23.25" thickBot="1">
      <c r="A76" s="370" t="s">
        <v>293</v>
      </c>
      <c r="B76" s="371"/>
      <c r="C76" s="162" t="s">
        <v>381</v>
      </c>
      <c r="D76" s="163" t="s">
        <v>142</v>
      </c>
      <c r="E76" s="163" t="s">
        <v>437</v>
      </c>
      <c r="F76" s="163" t="s">
        <v>281</v>
      </c>
      <c r="G76" s="163" t="s">
        <v>400</v>
      </c>
      <c r="H76" s="164">
        <v>430</v>
      </c>
      <c r="I76" s="372">
        <f>963000-63000</f>
        <v>900000</v>
      </c>
      <c r="J76" s="154">
        <v>293804.75</v>
      </c>
      <c r="K76" s="372">
        <f t="shared" si="5"/>
        <v>606195.25</v>
      </c>
    </row>
    <row r="77" spans="1:11" ht="26.25" customHeight="1" hidden="1" thickBot="1">
      <c r="A77" s="94" t="s">
        <v>294</v>
      </c>
      <c r="B77" s="191"/>
      <c r="C77" s="56" t="s">
        <v>381</v>
      </c>
      <c r="D77" s="57" t="s">
        <v>142</v>
      </c>
      <c r="E77" s="57" t="s">
        <v>129</v>
      </c>
      <c r="F77" s="57" t="s">
        <v>281</v>
      </c>
      <c r="G77" s="57" t="s">
        <v>400</v>
      </c>
      <c r="H77" s="58">
        <v>430</v>
      </c>
      <c r="I77" s="70">
        <v>0</v>
      </c>
      <c r="J77" s="70">
        <v>0</v>
      </c>
      <c r="K77" s="70">
        <f t="shared" si="5"/>
        <v>0</v>
      </c>
    </row>
    <row r="78" spans="1:11" ht="22.5" customHeight="1" hidden="1" thickBot="1">
      <c r="A78" s="373" t="s">
        <v>236</v>
      </c>
      <c r="B78" s="374"/>
      <c r="C78" s="375" t="s">
        <v>381</v>
      </c>
      <c r="D78" s="376" t="s">
        <v>142</v>
      </c>
      <c r="E78" s="376" t="s">
        <v>237</v>
      </c>
      <c r="F78" s="376" t="s">
        <v>438</v>
      </c>
      <c r="G78" s="376" t="s">
        <v>400</v>
      </c>
      <c r="H78" s="377">
        <v>410</v>
      </c>
      <c r="I78" s="378">
        <v>0</v>
      </c>
      <c r="J78" s="378">
        <v>0</v>
      </c>
      <c r="K78" s="378">
        <f t="shared" si="5"/>
        <v>0</v>
      </c>
    </row>
    <row r="79" spans="1:11" ht="15" thickBot="1">
      <c r="A79" s="379" t="s">
        <v>472</v>
      </c>
      <c r="B79" s="319"/>
      <c r="C79" s="340" t="s">
        <v>381</v>
      </c>
      <c r="D79" s="337" t="s">
        <v>142</v>
      </c>
      <c r="E79" s="337" t="s">
        <v>176</v>
      </c>
      <c r="F79" s="337" t="s">
        <v>281</v>
      </c>
      <c r="G79" s="337" t="s">
        <v>400</v>
      </c>
      <c r="H79" s="323">
        <v>430</v>
      </c>
      <c r="I79" s="290">
        <f>I76+I78</f>
        <v>900000</v>
      </c>
      <c r="J79" s="290">
        <f>J76+J77</f>
        <v>293804.75</v>
      </c>
      <c r="K79" s="324">
        <f t="shared" si="5"/>
        <v>606195.25</v>
      </c>
    </row>
    <row r="80" spans="1:11" ht="17.25" customHeight="1">
      <c r="A80" s="315" t="s">
        <v>474</v>
      </c>
      <c r="B80" s="316"/>
      <c r="C80" s="338" t="s">
        <v>381</v>
      </c>
      <c r="D80" s="339" t="s">
        <v>142</v>
      </c>
      <c r="E80" s="339" t="s">
        <v>475</v>
      </c>
      <c r="F80" s="339" t="s">
        <v>281</v>
      </c>
      <c r="G80" s="339" t="s">
        <v>400</v>
      </c>
      <c r="H80" s="317">
        <v>430</v>
      </c>
      <c r="I80" s="297">
        <f>I79</f>
        <v>900000</v>
      </c>
      <c r="J80" s="297">
        <f>J79</f>
        <v>293804.75</v>
      </c>
      <c r="K80" s="237">
        <f t="shared" si="5"/>
        <v>606195.25</v>
      </c>
    </row>
    <row r="81" spans="1:11" ht="34.5" customHeight="1">
      <c r="A81" s="141" t="s">
        <v>452</v>
      </c>
      <c r="B81" s="427"/>
      <c r="C81" s="56" t="s">
        <v>381</v>
      </c>
      <c r="D81" s="57" t="s">
        <v>242</v>
      </c>
      <c r="E81" s="57" t="s">
        <v>453</v>
      </c>
      <c r="F81" s="57" t="s">
        <v>281</v>
      </c>
      <c r="G81" s="57" t="s">
        <v>400</v>
      </c>
      <c r="H81" s="428">
        <v>140</v>
      </c>
      <c r="I81" s="136">
        <v>0</v>
      </c>
      <c r="J81" s="52">
        <v>1233.44</v>
      </c>
      <c r="K81" s="154">
        <f t="shared" si="5"/>
        <v>-1233.44</v>
      </c>
    </row>
    <row r="82" spans="1:11" ht="17.25" customHeight="1">
      <c r="A82" s="315" t="s">
        <v>474</v>
      </c>
      <c r="B82" s="88"/>
      <c r="C82" s="429" t="s">
        <v>381</v>
      </c>
      <c r="D82" s="430" t="s">
        <v>242</v>
      </c>
      <c r="E82" s="430" t="s">
        <v>475</v>
      </c>
      <c r="F82" s="430" t="s">
        <v>281</v>
      </c>
      <c r="G82" s="430" t="s">
        <v>400</v>
      </c>
      <c r="H82" s="431">
        <v>140</v>
      </c>
      <c r="I82" s="90">
        <f>SUM(I81)</f>
        <v>0</v>
      </c>
      <c r="J82" s="128">
        <f>SUM(J81)</f>
        <v>1233.44</v>
      </c>
      <c r="K82" s="237">
        <f t="shared" si="5"/>
        <v>-1233.44</v>
      </c>
    </row>
    <row r="83" spans="1:11" ht="27.75" customHeight="1">
      <c r="A83" s="700" t="s">
        <v>104</v>
      </c>
      <c r="B83" s="422"/>
      <c r="C83" s="423" t="s">
        <v>381</v>
      </c>
      <c r="D83" s="424" t="s">
        <v>242</v>
      </c>
      <c r="E83" s="424" t="s">
        <v>103</v>
      </c>
      <c r="F83" s="424" t="s">
        <v>281</v>
      </c>
      <c r="G83" s="424" t="s">
        <v>400</v>
      </c>
      <c r="H83" s="425">
        <v>140</v>
      </c>
      <c r="I83" s="426">
        <v>0</v>
      </c>
      <c r="J83" s="426">
        <v>56346.36</v>
      </c>
      <c r="K83" s="712">
        <f t="shared" si="5"/>
        <v>-56346.36</v>
      </c>
    </row>
    <row r="84" spans="1:11" ht="22.5" customHeight="1" thickBot="1">
      <c r="A84" s="89" t="s">
        <v>105</v>
      </c>
      <c r="B84" s="88"/>
      <c r="C84" s="91" t="s">
        <v>381</v>
      </c>
      <c r="D84" s="92" t="s">
        <v>242</v>
      </c>
      <c r="E84" s="92" t="s">
        <v>400</v>
      </c>
      <c r="F84" s="92" t="s">
        <v>281</v>
      </c>
      <c r="G84" s="92" t="s">
        <v>400</v>
      </c>
      <c r="H84" s="241">
        <v>140</v>
      </c>
      <c r="I84" s="90">
        <v>0</v>
      </c>
      <c r="J84" s="90">
        <f>J81+J83</f>
        <v>57579.8</v>
      </c>
      <c r="K84" s="128">
        <f t="shared" si="5"/>
        <v>-57579.8</v>
      </c>
    </row>
    <row r="85" spans="1:11" ht="26.25" customHeight="1" hidden="1">
      <c r="A85" s="248" t="s">
        <v>222</v>
      </c>
      <c r="B85" s="240"/>
      <c r="C85" s="162" t="s">
        <v>381</v>
      </c>
      <c r="D85" s="163" t="s">
        <v>223</v>
      </c>
      <c r="E85" s="163" t="s">
        <v>224</v>
      </c>
      <c r="F85" s="163" t="s">
        <v>281</v>
      </c>
      <c r="G85" s="163" t="s">
        <v>400</v>
      </c>
      <c r="H85" s="164">
        <v>180</v>
      </c>
      <c r="I85" s="238">
        <v>0</v>
      </c>
      <c r="J85" s="154">
        <v>0</v>
      </c>
      <c r="K85" s="154">
        <f t="shared" si="5"/>
        <v>0</v>
      </c>
    </row>
    <row r="86" spans="1:11" ht="40.5" customHeight="1" hidden="1" thickBot="1">
      <c r="A86" s="142" t="s">
        <v>474</v>
      </c>
      <c r="B86" s="142"/>
      <c r="C86" s="143" t="s">
        <v>381</v>
      </c>
      <c r="D86" s="144" t="s">
        <v>223</v>
      </c>
      <c r="E86" s="144" t="s">
        <v>224</v>
      </c>
      <c r="F86" s="144" t="s">
        <v>281</v>
      </c>
      <c r="G86" s="144" t="s">
        <v>400</v>
      </c>
      <c r="H86" s="145">
        <v>180</v>
      </c>
      <c r="I86" s="146">
        <f>SUM(I85)</f>
        <v>0</v>
      </c>
      <c r="J86" s="146">
        <f>J85</f>
        <v>0</v>
      </c>
      <c r="K86" s="146">
        <f>K85</f>
        <v>0</v>
      </c>
    </row>
    <row r="87" spans="1:11" ht="20.25" customHeight="1" thickBot="1">
      <c r="A87" s="155" t="s">
        <v>470</v>
      </c>
      <c r="B87" s="155"/>
      <c r="C87" s="156" t="s">
        <v>381</v>
      </c>
      <c r="D87" s="157" t="s">
        <v>133</v>
      </c>
      <c r="E87" s="157" t="s">
        <v>475</v>
      </c>
      <c r="F87" s="157" t="s">
        <v>281</v>
      </c>
      <c r="G87" s="157" t="s">
        <v>400</v>
      </c>
      <c r="H87" s="156" t="s">
        <v>381</v>
      </c>
      <c r="I87" s="158">
        <f>I31++I36+I42+I60+I65+I73+I80+I86+I82+I75</f>
        <v>34625800</v>
      </c>
      <c r="J87" s="158">
        <f>J31++J36+J42+J60+J65+J73+J80+J86+J842+J75+J84</f>
        <v>8098816.6499999985</v>
      </c>
      <c r="K87" s="159">
        <f aca="true" t="shared" si="6" ref="K87:K96">I87-J87</f>
        <v>26526983.35</v>
      </c>
    </row>
    <row r="88" spans="1:11" ht="15.75" customHeight="1" hidden="1">
      <c r="A88" s="147" t="s">
        <v>349</v>
      </c>
      <c r="B88" s="148"/>
      <c r="C88" s="149" t="s">
        <v>381</v>
      </c>
      <c r="D88" s="150" t="s">
        <v>445</v>
      </c>
      <c r="E88" s="150" t="s">
        <v>446</v>
      </c>
      <c r="F88" s="150" t="s">
        <v>438</v>
      </c>
      <c r="G88" s="150" t="s">
        <v>400</v>
      </c>
      <c r="H88" s="151">
        <v>151</v>
      </c>
      <c r="I88" s="152">
        <v>0</v>
      </c>
      <c r="J88" s="153">
        <v>0</v>
      </c>
      <c r="K88" s="154">
        <f t="shared" si="6"/>
        <v>0</v>
      </c>
    </row>
    <row r="89" spans="1:11" ht="18" customHeight="1" hidden="1">
      <c r="A89" s="86" t="s">
        <v>536</v>
      </c>
      <c r="B89" s="86"/>
      <c r="C89" s="85" t="s">
        <v>381</v>
      </c>
      <c r="D89" s="84" t="s">
        <v>445</v>
      </c>
      <c r="E89" s="84" t="s">
        <v>471</v>
      </c>
      <c r="F89" s="84" t="s">
        <v>438</v>
      </c>
      <c r="G89" s="84" t="s">
        <v>400</v>
      </c>
      <c r="H89" s="83">
        <v>151</v>
      </c>
      <c r="I89" s="80">
        <f>SUM(I88:I88)</f>
        <v>0</v>
      </c>
      <c r="J89" s="80">
        <f>SUM(J88:J88)</f>
        <v>0</v>
      </c>
      <c r="K89" s="80">
        <f t="shared" si="6"/>
        <v>0</v>
      </c>
    </row>
    <row r="90" spans="1:11" ht="22.5" customHeight="1" hidden="1">
      <c r="A90" s="93" t="s">
        <v>111</v>
      </c>
      <c r="B90" s="74"/>
      <c r="C90" s="35" t="s">
        <v>381</v>
      </c>
      <c r="D90" s="36" t="s">
        <v>445</v>
      </c>
      <c r="E90" s="36" t="s">
        <v>130</v>
      </c>
      <c r="F90" s="36" t="s">
        <v>438</v>
      </c>
      <c r="G90" s="36" t="s">
        <v>131</v>
      </c>
      <c r="H90" s="37">
        <v>151</v>
      </c>
      <c r="I90" s="192">
        <v>0</v>
      </c>
      <c r="J90" s="22">
        <v>0</v>
      </c>
      <c r="K90" s="52">
        <f t="shared" si="6"/>
        <v>0</v>
      </c>
    </row>
    <row r="91" spans="1:11" ht="28.5" customHeight="1" hidden="1">
      <c r="A91" s="93" t="s">
        <v>546</v>
      </c>
      <c r="B91" s="74"/>
      <c r="C91" s="35" t="s">
        <v>381</v>
      </c>
      <c r="D91" s="36" t="s">
        <v>445</v>
      </c>
      <c r="E91" s="36" t="s">
        <v>132</v>
      </c>
      <c r="F91" s="36" t="s">
        <v>438</v>
      </c>
      <c r="G91" s="36" t="s">
        <v>131</v>
      </c>
      <c r="H91" s="37">
        <v>151</v>
      </c>
      <c r="I91" s="192">
        <v>0</v>
      </c>
      <c r="J91" s="22">
        <v>0</v>
      </c>
      <c r="K91" s="52">
        <f t="shared" si="6"/>
        <v>0</v>
      </c>
    </row>
    <row r="92" spans="1:11" ht="21" customHeight="1" hidden="1">
      <c r="A92" s="93" t="s">
        <v>296</v>
      </c>
      <c r="B92" s="74"/>
      <c r="C92" s="35" t="s">
        <v>381</v>
      </c>
      <c r="D92" s="36" t="s">
        <v>445</v>
      </c>
      <c r="E92" s="36" t="s">
        <v>541</v>
      </c>
      <c r="F92" s="36" t="s">
        <v>281</v>
      </c>
      <c r="G92" s="36" t="s">
        <v>400</v>
      </c>
      <c r="H92" s="37">
        <v>151</v>
      </c>
      <c r="I92" s="192">
        <v>0</v>
      </c>
      <c r="J92" s="192">
        <v>0</v>
      </c>
      <c r="K92" s="52">
        <f t="shared" si="6"/>
        <v>0</v>
      </c>
    </row>
    <row r="93" spans="1:11" ht="47.25" customHeight="1" hidden="1">
      <c r="A93" s="277" t="s">
        <v>327</v>
      </c>
      <c r="B93" s="353"/>
      <c r="C93" s="310" t="s">
        <v>381</v>
      </c>
      <c r="D93" s="311" t="s">
        <v>445</v>
      </c>
      <c r="E93" s="311" t="s">
        <v>447</v>
      </c>
      <c r="F93" s="311" t="s">
        <v>438</v>
      </c>
      <c r="G93" s="311" t="s">
        <v>326</v>
      </c>
      <c r="H93" s="313">
        <v>151</v>
      </c>
      <c r="I93" s="282">
        <v>0</v>
      </c>
      <c r="J93" s="433">
        <v>0</v>
      </c>
      <c r="K93" s="52">
        <f t="shared" si="6"/>
        <v>0</v>
      </c>
    </row>
    <row r="94" spans="1:11" ht="19.5" customHeight="1" thickBot="1">
      <c r="A94" s="277" t="s">
        <v>29</v>
      </c>
      <c r="B94" s="488"/>
      <c r="C94" s="35" t="s">
        <v>381</v>
      </c>
      <c r="D94" s="36" t="s">
        <v>445</v>
      </c>
      <c r="E94" s="36" t="s">
        <v>447</v>
      </c>
      <c r="F94" s="36" t="s">
        <v>281</v>
      </c>
      <c r="G94" s="36" t="s">
        <v>30</v>
      </c>
      <c r="H94" s="37">
        <v>151</v>
      </c>
      <c r="I94" s="192">
        <v>4882000</v>
      </c>
      <c r="J94" s="192">
        <v>0</v>
      </c>
      <c r="K94" s="52">
        <f t="shared" si="6"/>
        <v>4882000</v>
      </c>
    </row>
    <row r="95" spans="1:11" ht="37.5" customHeight="1" hidden="1" thickBot="1">
      <c r="A95" s="277" t="s">
        <v>112</v>
      </c>
      <c r="B95" s="353"/>
      <c r="C95" s="310" t="s">
        <v>381</v>
      </c>
      <c r="D95" s="311" t="s">
        <v>445</v>
      </c>
      <c r="E95" s="311" t="s">
        <v>447</v>
      </c>
      <c r="F95" s="311" t="s">
        <v>281</v>
      </c>
      <c r="G95" s="311" t="s">
        <v>39</v>
      </c>
      <c r="H95" s="313">
        <v>151</v>
      </c>
      <c r="I95" s="433">
        <v>0</v>
      </c>
      <c r="J95" s="433">
        <v>0</v>
      </c>
      <c r="K95" s="283">
        <f t="shared" si="6"/>
        <v>0</v>
      </c>
    </row>
    <row r="96" spans="1:11" ht="15.75" customHeight="1" thickBot="1">
      <c r="A96" s="647" t="s">
        <v>247</v>
      </c>
      <c r="B96" s="516"/>
      <c r="C96" s="340" t="s">
        <v>381</v>
      </c>
      <c r="D96" s="337" t="s">
        <v>445</v>
      </c>
      <c r="E96" s="337" t="s">
        <v>447</v>
      </c>
      <c r="F96" s="337" t="s">
        <v>281</v>
      </c>
      <c r="G96" s="337" t="s">
        <v>400</v>
      </c>
      <c r="H96" s="323">
        <v>151</v>
      </c>
      <c r="I96" s="290">
        <f>SUM(I90:I95)</f>
        <v>4882000</v>
      </c>
      <c r="J96" s="290">
        <f>SUM(J90:J95)</f>
        <v>0</v>
      </c>
      <c r="K96" s="324">
        <f t="shared" si="6"/>
        <v>4882000</v>
      </c>
    </row>
    <row r="97" spans="1:11" s="75" customFormat="1" ht="16.5" customHeight="1" hidden="1">
      <c r="A97" s="249" t="s">
        <v>328</v>
      </c>
      <c r="B97" s="354"/>
      <c r="C97" s="149" t="s">
        <v>381</v>
      </c>
      <c r="D97" s="150" t="s">
        <v>445</v>
      </c>
      <c r="E97" s="150" t="s">
        <v>448</v>
      </c>
      <c r="F97" s="150" t="s">
        <v>438</v>
      </c>
      <c r="G97" s="150" t="s">
        <v>329</v>
      </c>
      <c r="H97" s="151">
        <v>151</v>
      </c>
      <c r="I97" s="392">
        <v>0</v>
      </c>
      <c r="J97" s="434">
        <v>0</v>
      </c>
      <c r="K97" s="355">
        <f aca="true" t="shared" si="7" ref="K97:K107">I97-J97</f>
        <v>0</v>
      </c>
    </row>
    <row r="98" spans="1:11" s="75" customFormat="1" ht="24" customHeight="1" hidden="1">
      <c r="A98" s="250" t="s">
        <v>330</v>
      </c>
      <c r="B98" s="74"/>
      <c r="C98" s="35" t="s">
        <v>381</v>
      </c>
      <c r="D98" s="36" t="s">
        <v>445</v>
      </c>
      <c r="E98" s="36" t="s">
        <v>448</v>
      </c>
      <c r="F98" s="36" t="s">
        <v>438</v>
      </c>
      <c r="G98" s="36" t="s">
        <v>331</v>
      </c>
      <c r="H98" s="37">
        <v>151</v>
      </c>
      <c r="I98" s="392">
        <v>0</v>
      </c>
      <c r="J98" s="139">
        <v>0</v>
      </c>
      <c r="K98" s="64">
        <f t="shared" si="7"/>
        <v>0</v>
      </c>
    </row>
    <row r="99" spans="1:11" s="75" customFormat="1" ht="16.5" customHeight="1" hidden="1">
      <c r="A99" s="251" t="s">
        <v>369</v>
      </c>
      <c r="B99" s="74"/>
      <c r="C99" s="35" t="s">
        <v>381</v>
      </c>
      <c r="D99" s="36" t="s">
        <v>445</v>
      </c>
      <c r="E99" s="36" t="s">
        <v>448</v>
      </c>
      <c r="F99" s="36" t="s">
        <v>438</v>
      </c>
      <c r="G99" s="36" t="s">
        <v>258</v>
      </c>
      <c r="H99" s="37">
        <v>151</v>
      </c>
      <c r="I99" s="139">
        <v>0</v>
      </c>
      <c r="J99" s="177">
        <v>0</v>
      </c>
      <c r="K99" s="64">
        <f t="shared" si="7"/>
        <v>0</v>
      </c>
    </row>
    <row r="100" spans="1:11" s="75" customFormat="1" ht="34.5" customHeight="1" hidden="1" thickBot="1">
      <c r="A100" s="515" t="s">
        <v>113</v>
      </c>
      <c r="B100" s="74"/>
      <c r="C100" s="35" t="s">
        <v>381</v>
      </c>
      <c r="D100" s="36" t="s">
        <v>445</v>
      </c>
      <c r="E100" s="36" t="s">
        <v>448</v>
      </c>
      <c r="F100" s="36" t="s">
        <v>281</v>
      </c>
      <c r="G100" s="36" t="s">
        <v>46</v>
      </c>
      <c r="H100" s="37">
        <v>151</v>
      </c>
      <c r="I100" s="193">
        <v>0</v>
      </c>
      <c r="J100" s="177">
        <v>0</v>
      </c>
      <c r="K100" s="64">
        <f t="shared" si="7"/>
        <v>0</v>
      </c>
    </row>
    <row r="101" spans="1:11" ht="18" customHeight="1" hidden="1" thickBot="1">
      <c r="A101" s="492" t="s">
        <v>472</v>
      </c>
      <c r="B101" s="514"/>
      <c r="C101" s="344" t="s">
        <v>381</v>
      </c>
      <c r="D101" s="345" t="s">
        <v>445</v>
      </c>
      <c r="E101" s="345" t="s">
        <v>448</v>
      </c>
      <c r="F101" s="345" t="s">
        <v>281</v>
      </c>
      <c r="G101" s="345" t="s">
        <v>400</v>
      </c>
      <c r="H101" s="346">
        <v>151</v>
      </c>
      <c r="I101" s="347">
        <f>SUM(I97:I100)</f>
        <v>0</v>
      </c>
      <c r="J101" s="347">
        <f>SUM(J97:J100)</f>
        <v>0</v>
      </c>
      <c r="K101" s="347">
        <f t="shared" si="7"/>
        <v>0</v>
      </c>
    </row>
    <row r="102" spans="1:11" ht="19.5" customHeight="1" hidden="1" thickBot="1">
      <c r="A102" s="492" t="s">
        <v>38</v>
      </c>
      <c r="B102" s="493"/>
      <c r="C102" s="340" t="s">
        <v>381</v>
      </c>
      <c r="D102" s="337" t="s">
        <v>445</v>
      </c>
      <c r="E102" s="337" t="s">
        <v>473</v>
      </c>
      <c r="F102" s="337" t="s">
        <v>281</v>
      </c>
      <c r="G102" s="337" t="s">
        <v>400</v>
      </c>
      <c r="H102" s="323">
        <v>151</v>
      </c>
      <c r="I102" s="290">
        <f>I101</f>
        <v>0</v>
      </c>
      <c r="J102" s="290">
        <f>J101</f>
        <v>0</v>
      </c>
      <c r="K102" s="324">
        <f t="shared" si="7"/>
        <v>0</v>
      </c>
    </row>
    <row r="103" spans="1:11" ht="15" customHeight="1" thickBot="1">
      <c r="A103" s="306" t="s">
        <v>32</v>
      </c>
      <c r="B103" s="489"/>
      <c r="C103" s="310" t="s">
        <v>381</v>
      </c>
      <c r="D103" s="311" t="s">
        <v>445</v>
      </c>
      <c r="E103" s="311" t="s">
        <v>31</v>
      </c>
      <c r="F103" s="311" t="s">
        <v>281</v>
      </c>
      <c r="G103" s="311" t="s">
        <v>400</v>
      </c>
      <c r="H103" s="313">
        <v>151</v>
      </c>
      <c r="I103" s="433">
        <v>2214368</v>
      </c>
      <c r="J103" s="490">
        <v>0</v>
      </c>
      <c r="K103" s="491">
        <f>I103-J103</f>
        <v>2214368</v>
      </c>
    </row>
    <row r="104" spans="1:11" ht="15.75" customHeight="1" thickBot="1">
      <c r="A104" s="647" t="s">
        <v>231</v>
      </c>
      <c r="B104" s="493"/>
      <c r="C104" s="340" t="s">
        <v>381</v>
      </c>
      <c r="D104" s="337" t="s">
        <v>445</v>
      </c>
      <c r="E104" s="337" t="s">
        <v>232</v>
      </c>
      <c r="F104" s="337" t="s">
        <v>281</v>
      </c>
      <c r="G104" s="337" t="s">
        <v>400</v>
      </c>
      <c r="H104" s="323">
        <v>151</v>
      </c>
      <c r="I104" s="290">
        <f>SUM(I103)</f>
        <v>2214368</v>
      </c>
      <c r="J104" s="290">
        <f>SUM(J103)</f>
        <v>0</v>
      </c>
      <c r="K104" s="324">
        <f t="shared" si="7"/>
        <v>2214368</v>
      </c>
    </row>
    <row r="105" spans="1:11" ht="16.5" customHeight="1" thickBot="1">
      <c r="A105" s="247" t="s">
        <v>451</v>
      </c>
      <c r="B105" s="166"/>
      <c r="C105" s="167" t="s">
        <v>381</v>
      </c>
      <c r="D105" s="166" t="s">
        <v>445</v>
      </c>
      <c r="E105" s="166" t="s">
        <v>475</v>
      </c>
      <c r="F105" s="166" t="s">
        <v>281</v>
      </c>
      <c r="G105" s="166" t="s">
        <v>400</v>
      </c>
      <c r="H105" s="168">
        <v>151</v>
      </c>
      <c r="I105" s="169">
        <f>I89+I96+I102+I104</f>
        <v>7096368</v>
      </c>
      <c r="J105" s="169">
        <f>J89+J96+J102+J104</f>
        <v>0</v>
      </c>
      <c r="K105" s="188">
        <f t="shared" si="7"/>
        <v>7096368</v>
      </c>
    </row>
    <row r="106" spans="1:11" ht="30" customHeight="1" hidden="1" thickBot="1">
      <c r="A106" s="160" t="s">
        <v>297</v>
      </c>
      <c r="B106" s="161"/>
      <c r="C106" s="162" t="s">
        <v>381</v>
      </c>
      <c r="D106" s="163" t="s">
        <v>239</v>
      </c>
      <c r="E106" s="163" t="s">
        <v>240</v>
      </c>
      <c r="F106" s="163" t="s">
        <v>281</v>
      </c>
      <c r="G106" s="163" t="s">
        <v>400</v>
      </c>
      <c r="H106" s="164">
        <v>151</v>
      </c>
      <c r="I106" s="165">
        <v>0</v>
      </c>
      <c r="J106" s="154">
        <v>0</v>
      </c>
      <c r="K106" s="189">
        <f t="shared" si="7"/>
        <v>0</v>
      </c>
    </row>
    <row r="107" spans="1:11" ht="14.25" customHeight="1" hidden="1" thickBot="1">
      <c r="A107" s="343" t="s">
        <v>474</v>
      </c>
      <c r="B107" s="348"/>
      <c r="C107" s="344" t="s">
        <v>381</v>
      </c>
      <c r="D107" s="345" t="s">
        <v>239</v>
      </c>
      <c r="E107" s="345" t="s">
        <v>240</v>
      </c>
      <c r="F107" s="345" t="s">
        <v>281</v>
      </c>
      <c r="G107" s="345" t="s">
        <v>400</v>
      </c>
      <c r="H107" s="346">
        <v>151</v>
      </c>
      <c r="I107" s="347">
        <f>SUM(I106)</f>
        <v>0</v>
      </c>
      <c r="J107" s="347">
        <f>SUM(J106)</f>
        <v>0</v>
      </c>
      <c r="K107" s="349">
        <f t="shared" si="7"/>
        <v>0</v>
      </c>
    </row>
    <row r="108" spans="1:11" ht="17.25" customHeight="1" thickBot="1">
      <c r="A108" s="350" t="s">
        <v>474</v>
      </c>
      <c r="B108" s="351"/>
      <c r="C108" s="352" t="s">
        <v>381</v>
      </c>
      <c r="D108" s="352">
        <v>200</v>
      </c>
      <c r="E108" s="352" t="s">
        <v>475</v>
      </c>
      <c r="F108" s="259" t="s">
        <v>281</v>
      </c>
      <c r="G108" s="259" t="s">
        <v>400</v>
      </c>
      <c r="H108" s="259" t="s">
        <v>315</v>
      </c>
      <c r="I108" s="260">
        <f>I105+I107</f>
        <v>7096368</v>
      </c>
      <c r="J108" s="260">
        <f>J105+J107</f>
        <v>0</v>
      </c>
      <c r="K108" s="261">
        <f>K105-K107</f>
        <v>7096368</v>
      </c>
    </row>
    <row r="109" spans="1:6" ht="11.25" customHeight="1">
      <c r="A109" s="7"/>
      <c r="B109" s="7"/>
      <c r="C109" s="7"/>
      <c r="D109" s="7"/>
      <c r="E109" s="8"/>
      <c r="F109" s="15"/>
    </row>
    <row r="110" spans="1:6" ht="11.25" customHeight="1">
      <c r="A110" s="7"/>
      <c r="B110" s="7"/>
      <c r="C110" s="7"/>
      <c r="D110" s="7"/>
      <c r="E110" s="8"/>
      <c r="F110" s="15"/>
    </row>
    <row r="111" spans="1:6" ht="11.25" customHeight="1">
      <c r="A111" s="7"/>
      <c r="B111" s="7"/>
      <c r="C111" s="7"/>
      <c r="D111" s="7"/>
      <c r="E111" s="8"/>
      <c r="F111" s="15"/>
    </row>
    <row r="112" spans="1:6" ht="11.25" customHeight="1">
      <c r="A112" s="7"/>
      <c r="B112" s="7"/>
      <c r="C112" s="7"/>
      <c r="D112" s="7"/>
      <c r="E112" s="8"/>
      <c r="F112" s="15"/>
    </row>
    <row r="113" spans="1:6" ht="11.25" customHeight="1">
      <c r="A113" s="7"/>
      <c r="B113" s="7"/>
      <c r="C113" s="7"/>
      <c r="D113" s="7"/>
      <c r="E113" s="8"/>
      <c r="F113" s="15"/>
    </row>
    <row r="114" spans="1:6" ht="11.25" customHeight="1">
      <c r="A114" s="7"/>
      <c r="B114" s="7"/>
      <c r="C114" s="7"/>
      <c r="D114" s="7"/>
      <c r="E114" s="8"/>
      <c r="F114" s="15"/>
    </row>
    <row r="115" spans="1:6" ht="11.25" customHeight="1">
      <c r="A115" s="7"/>
      <c r="B115" s="7"/>
      <c r="C115" s="7"/>
      <c r="D115" s="7"/>
      <c r="E115" s="8"/>
      <c r="F115" s="15"/>
    </row>
    <row r="116" spans="1:6" ht="11.25" customHeight="1">
      <c r="A116" s="7"/>
      <c r="B116" s="7"/>
      <c r="C116" s="7"/>
      <c r="D116" s="7"/>
      <c r="E116" s="8"/>
      <c r="F116" s="15"/>
    </row>
    <row r="117" spans="1:6" ht="11.25" customHeight="1">
      <c r="A117" s="7"/>
      <c r="B117" s="7"/>
      <c r="C117" s="7"/>
      <c r="D117" s="7"/>
      <c r="E117" s="8"/>
      <c r="F117" s="15"/>
    </row>
    <row r="118" spans="1:6" ht="11.25" customHeight="1">
      <c r="A118" s="7"/>
      <c r="B118" s="7"/>
      <c r="C118" s="7"/>
      <c r="D118" s="7"/>
      <c r="E118" s="8"/>
      <c r="F118" s="15"/>
    </row>
    <row r="119" spans="1:6" ht="11.25" customHeight="1">
      <c r="A119" s="7"/>
      <c r="B119" s="7"/>
      <c r="C119" s="7"/>
      <c r="D119" s="7"/>
      <c r="E119" s="8"/>
      <c r="F119" s="15"/>
    </row>
    <row r="120" spans="1:6" ht="11.25" customHeight="1">
      <c r="A120" s="7"/>
      <c r="B120" s="7"/>
      <c r="C120" s="7"/>
      <c r="D120" s="7"/>
      <c r="E120" s="8"/>
      <c r="F120" s="15"/>
    </row>
    <row r="121" spans="1:6" ht="11.25" customHeight="1">
      <c r="A121" s="7"/>
      <c r="B121" s="7"/>
      <c r="C121" s="7"/>
      <c r="D121" s="7"/>
      <c r="E121" s="8"/>
      <c r="F121" s="15"/>
    </row>
    <row r="122" spans="1:6" ht="23.25" customHeight="1">
      <c r="A122" s="7"/>
      <c r="B122" s="7"/>
      <c r="C122" s="7"/>
      <c r="D122" s="7"/>
      <c r="E122" s="8"/>
      <c r="F122" s="15"/>
    </row>
    <row r="123" spans="1:3" ht="9.75" customHeight="1">
      <c r="A123" s="7"/>
      <c r="B123" s="7"/>
      <c r="C123" s="7"/>
    </row>
    <row r="124" ht="12.75" customHeight="1"/>
    <row r="125" spans="1:5" ht="12.75">
      <c r="A125" s="8"/>
      <c r="B125" s="8"/>
      <c r="C125" s="8"/>
      <c r="D125" s="8"/>
      <c r="E125" s="3"/>
    </row>
  </sheetData>
  <sheetProtection/>
  <autoFilter ref="A15:K15"/>
  <mergeCells count="9">
    <mergeCell ref="C13:H13"/>
    <mergeCell ref="A1:I1"/>
    <mergeCell ref="K11:K12"/>
    <mergeCell ref="I2:J2"/>
    <mergeCell ref="C11:H11"/>
    <mergeCell ref="A11:A12"/>
    <mergeCell ref="I11:I12"/>
    <mergeCell ref="J11:J12"/>
    <mergeCell ref="A2:H2"/>
  </mergeCells>
  <printOptions/>
  <pageMargins left="0.5905511811023623" right="0.3937007874015748" top="0.7874015748031497" bottom="0.7874015748031497" header="0" footer="0"/>
  <pageSetup fitToHeight="10" fitToWidth="1" horizontalDpi="600" verticalDpi="600" orientation="landscape" pageOrder="overThenDown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9"/>
  <sheetViews>
    <sheetView zoomScaleSheetLayoutView="100" zoomScalePageLayoutView="0" workbookViewId="0" topLeftCell="B191">
      <selection activeCell="C236" sqref="C236"/>
      <selection activeCell="K135" sqref="K135"/>
    </sheetView>
  </sheetViews>
  <sheetFormatPr defaultColWidth="9.00390625" defaultRowHeight="12.75"/>
  <cols>
    <col min="1" max="1" width="86.00390625" style="0" customWidth="1"/>
    <col min="2" max="2" width="5.875" style="0" customWidth="1"/>
    <col min="3" max="3" width="5.375" style="0" customWidth="1"/>
    <col min="4" max="4" width="8.875" style="0" customWidth="1"/>
    <col min="5" max="5" width="13.00390625" style="0" customWidth="1"/>
    <col min="6" max="6" width="7.25390625" style="0" customWidth="1"/>
    <col min="7" max="7" width="7.125" style="0" hidden="1" customWidth="1"/>
    <col min="8" max="8" width="16.375" style="0" customWidth="1"/>
    <col min="9" max="9" width="17.375" style="0" customWidth="1"/>
    <col min="10" max="10" width="17.625" style="0" customWidth="1"/>
  </cols>
  <sheetData>
    <row r="1" spans="1:10" ht="14.25" customHeight="1">
      <c r="A1" s="737" t="s">
        <v>313</v>
      </c>
      <c r="B1" s="737"/>
      <c r="C1" s="737"/>
      <c r="D1" s="737"/>
      <c r="E1" s="737"/>
      <c r="F1" s="737"/>
      <c r="G1" s="737"/>
      <c r="H1" s="737"/>
      <c r="I1" s="737"/>
      <c r="J1" s="737"/>
    </row>
    <row r="2" spans="1:10" ht="6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s="76" customFormat="1" ht="11.25" customHeight="1">
      <c r="A3" s="740" t="s">
        <v>425</v>
      </c>
      <c r="B3" s="738" t="s">
        <v>421</v>
      </c>
      <c r="C3" s="742" t="s">
        <v>426</v>
      </c>
      <c r="D3" s="726"/>
      <c r="E3" s="726"/>
      <c r="F3" s="726"/>
      <c r="G3" s="727"/>
      <c r="H3" s="733" t="s">
        <v>424</v>
      </c>
      <c r="I3" s="733" t="s">
        <v>423</v>
      </c>
      <c r="J3" s="735" t="s">
        <v>422</v>
      </c>
    </row>
    <row r="4" spans="1:10" s="76" customFormat="1" ht="24.75" customHeight="1">
      <c r="A4" s="741"/>
      <c r="B4" s="739"/>
      <c r="C4" s="31" t="s">
        <v>461</v>
      </c>
      <c r="D4" s="25" t="s">
        <v>429</v>
      </c>
      <c r="E4" s="25" t="s">
        <v>428</v>
      </c>
      <c r="F4" s="26" t="s">
        <v>427</v>
      </c>
      <c r="G4" s="26" t="s">
        <v>196</v>
      </c>
      <c r="H4" s="734"/>
      <c r="I4" s="734"/>
      <c r="J4" s="736"/>
    </row>
    <row r="5" spans="1:10" s="76" customFormat="1" ht="13.5" thickBot="1">
      <c r="A5" s="53">
        <v>1</v>
      </c>
      <c r="B5" s="5">
        <v>2</v>
      </c>
      <c r="C5" s="719">
        <v>3</v>
      </c>
      <c r="D5" s="720"/>
      <c r="E5" s="720"/>
      <c r="F5" s="720"/>
      <c r="G5" s="721"/>
      <c r="H5" s="4" t="s">
        <v>351</v>
      </c>
      <c r="I5" s="4" t="s">
        <v>371</v>
      </c>
      <c r="J5" s="95" t="s">
        <v>372</v>
      </c>
    </row>
    <row r="6" spans="1:10" s="76" customFormat="1" ht="18.75" customHeight="1" thickBot="1">
      <c r="A6" s="381" t="s">
        <v>355</v>
      </c>
      <c r="B6" s="535">
        <v>200</v>
      </c>
      <c r="C6" s="535" t="s">
        <v>364</v>
      </c>
      <c r="D6" s="382" t="s">
        <v>364</v>
      </c>
      <c r="E6" s="383" t="s">
        <v>364</v>
      </c>
      <c r="F6" s="383" t="s">
        <v>364</v>
      </c>
      <c r="G6" s="383" t="s">
        <v>364</v>
      </c>
      <c r="H6" s="536">
        <f>H84+H93+H100+H128+H151+H162+H208+H220+H227+H240+H245+H233</f>
        <v>42699374.79</v>
      </c>
      <c r="I6" s="536">
        <f>I84+I93+I100+I128+I151+I162+I208+I220+I227+I240+I245+I233</f>
        <v>13214527.82</v>
      </c>
      <c r="J6" s="537">
        <f>H6-I6</f>
        <v>29484846.97</v>
      </c>
    </row>
    <row r="7" spans="1:10" s="76" customFormat="1" ht="12.75">
      <c r="A7" s="28" t="s">
        <v>354</v>
      </c>
      <c r="B7" s="28"/>
      <c r="C7" s="28"/>
      <c r="D7" s="28"/>
      <c r="E7" s="28"/>
      <c r="F7" s="28"/>
      <c r="G7" s="534"/>
      <c r="H7" s="414"/>
      <c r="I7" s="414"/>
      <c r="J7" s="137"/>
    </row>
    <row r="8" spans="1:10" s="76" customFormat="1" ht="20.25" customHeight="1">
      <c r="A8" s="71" t="s">
        <v>513</v>
      </c>
      <c r="B8" s="67"/>
      <c r="C8" s="67"/>
      <c r="D8" s="68"/>
      <c r="E8" s="68"/>
      <c r="F8" s="68"/>
      <c r="G8" s="69"/>
      <c r="H8" s="175"/>
      <c r="I8" s="175"/>
      <c r="J8" s="137"/>
    </row>
    <row r="9" spans="1:10" s="76" customFormat="1" ht="24" customHeight="1" hidden="1">
      <c r="A9" s="201" t="s">
        <v>172</v>
      </c>
      <c r="B9" s="203"/>
      <c r="C9" s="203" t="s">
        <v>381</v>
      </c>
      <c r="D9" s="203" t="s">
        <v>380</v>
      </c>
      <c r="E9" s="203" t="s">
        <v>298</v>
      </c>
      <c r="F9" s="203" t="s">
        <v>381</v>
      </c>
      <c r="G9" s="203" t="s">
        <v>381</v>
      </c>
      <c r="H9" s="204">
        <f>SUM(H10:H12)</f>
        <v>0</v>
      </c>
      <c r="I9" s="204">
        <f>SUM(I10:I12)</f>
        <v>0</v>
      </c>
      <c r="J9" s="204">
        <f>H9-I9</f>
        <v>0</v>
      </c>
    </row>
    <row r="10" spans="1:10" s="76" customFormat="1" ht="12.75" hidden="1">
      <c r="A10" s="412" t="s">
        <v>228</v>
      </c>
      <c r="B10" s="436"/>
      <c r="C10" s="224" t="s">
        <v>238</v>
      </c>
      <c r="D10" s="121" t="s">
        <v>380</v>
      </c>
      <c r="E10" s="121" t="s">
        <v>298</v>
      </c>
      <c r="F10" s="121" t="s">
        <v>499</v>
      </c>
      <c r="G10" s="413" t="s">
        <v>382</v>
      </c>
      <c r="H10" s="437"/>
      <c r="I10" s="414"/>
      <c r="J10" s="137">
        <f>H10-I10</f>
        <v>0</v>
      </c>
    </row>
    <row r="11" spans="1:10" s="76" customFormat="1" ht="12.75" hidden="1">
      <c r="A11" s="20" t="s">
        <v>229</v>
      </c>
      <c r="B11" s="18"/>
      <c r="C11" s="224" t="s">
        <v>238</v>
      </c>
      <c r="D11" s="32" t="s">
        <v>380</v>
      </c>
      <c r="E11" s="32" t="s">
        <v>298</v>
      </c>
      <c r="F11" s="32" t="s">
        <v>499</v>
      </c>
      <c r="G11" s="61" t="s">
        <v>384</v>
      </c>
      <c r="H11" s="177"/>
      <c r="I11" s="174"/>
      <c r="J11" s="137">
        <f>H11-I11</f>
        <v>0</v>
      </c>
    </row>
    <row r="12" spans="1:10" s="76" customFormat="1" ht="51" customHeight="1" hidden="1">
      <c r="A12" s="20" t="s">
        <v>230</v>
      </c>
      <c r="B12" s="18"/>
      <c r="C12" s="224" t="s">
        <v>238</v>
      </c>
      <c r="D12" s="32" t="s">
        <v>380</v>
      </c>
      <c r="E12" s="32" t="s">
        <v>298</v>
      </c>
      <c r="F12" s="32" t="s">
        <v>500</v>
      </c>
      <c r="G12" s="61" t="s">
        <v>383</v>
      </c>
      <c r="H12" s="177"/>
      <c r="I12" s="174"/>
      <c r="J12" s="137">
        <f>H12-I12</f>
        <v>0</v>
      </c>
    </row>
    <row r="13" spans="1:10" s="76" customFormat="1" ht="27.75" customHeight="1">
      <c r="A13" s="602" t="s">
        <v>8</v>
      </c>
      <c r="B13" s="603"/>
      <c r="C13" s="209" t="s">
        <v>381</v>
      </c>
      <c r="D13" s="399" t="s">
        <v>517</v>
      </c>
      <c r="E13" s="399" t="s">
        <v>271</v>
      </c>
      <c r="F13" s="399" t="s">
        <v>381</v>
      </c>
      <c r="G13" s="399" t="s">
        <v>381</v>
      </c>
      <c r="H13" s="204">
        <f>SUM(H14:H19)</f>
        <v>184276.2</v>
      </c>
      <c r="I13" s="204">
        <f>SUM(I14:I19)</f>
        <v>0</v>
      </c>
      <c r="J13" s="206">
        <f>H13-I13</f>
        <v>184276.2</v>
      </c>
    </row>
    <row r="14" spans="1:10" s="76" customFormat="1" ht="18.75" customHeight="1">
      <c r="A14" s="412" t="s">
        <v>228</v>
      </c>
      <c r="B14" s="436"/>
      <c r="C14" s="224" t="s">
        <v>516</v>
      </c>
      <c r="D14" s="413" t="s">
        <v>517</v>
      </c>
      <c r="E14" s="121" t="s">
        <v>271</v>
      </c>
      <c r="F14" s="413" t="s">
        <v>499</v>
      </c>
      <c r="G14" s="413" t="s">
        <v>382</v>
      </c>
      <c r="H14" s="177">
        <v>127100</v>
      </c>
      <c r="I14" s="174">
        <v>0</v>
      </c>
      <c r="J14" s="180">
        <f aca="true" t="shared" si="0" ref="J14:J19">H14-I14</f>
        <v>127100</v>
      </c>
    </row>
    <row r="15" spans="1:10" s="76" customFormat="1" ht="18" customHeight="1">
      <c r="A15" s="20" t="s">
        <v>272</v>
      </c>
      <c r="B15" s="18"/>
      <c r="C15" s="224" t="s">
        <v>516</v>
      </c>
      <c r="D15" s="61" t="s">
        <v>517</v>
      </c>
      <c r="E15" s="121" t="s">
        <v>271</v>
      </c>
      <c r="F15" s="61" t="s">
        <v>102</v>
      </c>
      <c r="G15" s="61" t="s">
        <v>384</v>
      </c>
      <c r="H15" s="177">
        <v>37176.2</v>
      </c>
      <c r="I15" s="174">
        <v>0</v>
      </c>
      <c r="J15" s="180">
        <f t="shared" si="0"/>
        <v>37176.2</v>
      </c>
    </row>
    <row r="16" spans="1:10" s="76" customFormat="1" ht="15.75" customHeight="1" thickBot="1">
      <c r="A16" s="20" t="s">
        <v>386</v>
      </c>
      <c r="B16" s="18"/>
      <c r="C16" s="224" t="s">
        <v>516</v>
      </c>
      <c r="D16" s="61" t="s">
        <v>517</v>
      </c>
      <c r="E16" s="121" t="s">
        <v>271</v>
      </c>
      <c r="F16" s="61" t="s">
        <v>498</v>
      </c>
      <c r="G16" s="61" t="s">
        <v>387</v>
      </c>
      <c r="H16" s="177">
        <v>20000</v>
      </c>
      <c r="I16" s="174">
        <v>0</v>
      </c>
      <c r="J16" s="180">
        <f t="shared" si="0"/>
        <v>20000</v>
      </c>
    </row>
    <row r="17" spans="1:10" s="76" customFormat="1" ht="51.75" customHeight="1" hidden="1">
      <c r="A17" s="20" t="s">
        <v>393</v>
      </c>
      <c r="B17" s="18"/>
      <c r="C17" s="224" t="s">
        <v>516</v>
      </c>
      <c r="D17" s="61" t="s">
        <v>517</v>
      </c>
      <c r="E17" s="32" t="s">
        <v>518</v>
      </c>
      <c r="F17" s="61" t="s">
        <v>498</v>
      </c>
      <c r="G17" s="61" t="s">
        <v>394</v>
      </c>
      <c r="H17" s="177"/>
      <c r="I17" s="174"/>
      <c r="J17" s="180">
        <f t="shared" si="0"/>
        <v>0</v>
      </c>
    </row>
    <row r="18" spans="1:10" s="76" customFormat="1" ht="55.5" customHeight="1" hidden="1">
      <c r="A18" s="20" t="s">
        <v>234</v>
      </c>
      <c r="B18" s="18"/>
      <c r="C18" s="224" t="s">
        <v>516</v>
      </c>
      <c r="D18" s="61" t="s">
        <v>517</v>
      </c>
      <c r="E18" s="32" t="s">
        <v>518</v>
      </c>
      <c r="F18" s="61" t="s">
        <v>498</v>
      </c>
      <c r="G18" s="61" t="s">
        <v>397</v>
      </c>
      <c r="H18" s="177"/>
      <c r="I18" s="174"/>
      <c r="J18" s="180">
        <f t="shared" si="0"/>
        <v>0</v>
      </c>
    </row>
    <row r="19" spans="1:10" s="76" customFormat="1" ht="92.25" customHeight="1" hidden="1">
      <c r="A19" s="20" t="s">
        <v>395</v>
      </c>
      <c r="B19" s="18"/>
      <c r="C19" s="224" t="s">
        <v>516</v>
      </c>
      <c r="D19" s="61" t="s">
        <v>517</v>
      </c>
      <c r="E19" s="32" t="s">
        <v>518</v>
      </c>
      <c r="F19" s="61" t="s">
        <v>503</v>
      </c>
      <c r="G19" s="61" t="s">
        <v>396</v>
      </c>
      <c r="H19" s="177"/>
      <c r="I19" s="174"/>
      <c r="J19" s="180">
        <f t="shared" si="0"/>
        <v>0</v>
      </c>
    </row>
    <row r="20" spans="1:10" s="76" customFormat="1" ht="87" customHeight="1" hidden="1">
      <c r="A20" s="454" t="s">
        <v>173</v>
      </c>
      <c r="B20" s="97"/>
      <c r="C20" s="97" t="s">
        <v>381</v>
      </c>
      <c r="D20" s="97" t="s">
        <v>385</v>
      </c>
      <c r="E20" s="97" t="s">
        <v>245</v>
      </c>
      <c r="F20" s="97" t="s">
        <v>381</v>
      </c>
      <c r="G20" s="97" t="s">
        <v>381</v>
      </c>
      <c r="H20" s="115">
        <f>SUM(H21:H33)</f>
        <v>0</v>
      </c>
      <c r="I20" s="115">
        <f>SUM(I21:I33)</f>
        <v>0</v>
      </c>
      <c r="J20" s="115">
        <f>H20-I20</f>
        <v>0</v>
      </c>
    </row>
    <row r="21" spans="1:10" s="76" customFormat="1" ht="64.5" customHeight="1" hidden="1">
      <c r="A21" s="412" t="s">
        <v>228</v>
      </c>
      <c r="B21" s="436"/>
      <c r="C21" s="224" t="s">
        <v>238</v>
      </c>
      <c r="D21" s="413" t="s">
        <v>385</v>
      </c>
      <c r="E21" s="121" t="s">
        <v>298</v>
      </c>
      <c r="F21" s="413" t="s">
        <v>499</v>
      </c>
      <c r="G21" s="413" t="s">
        <v>382</v>
      </c>
      <c r="H21" s="437"/>
      <c r="I21" s="414"/>
      <c r="J21" s="137">
        <f aca="true" t="shared" si="1" ref="J21:J34">H21-I21</f>
        <v>0</v>
      </c>
    </row>
    <row r="22" spans="1:10" s="76" customFormat="1" ht="67.5" customHeight="1" hidden="1">
      <c r="A22" s="20" t="s">
        <v>229</v>
      </c>
      <c r="B22" s="18"/>
      <c r="C22" s="224" t="s">
        <v>238</v>
      </c>
      <c r="D22" s="61" t="s">
        <v>385</v>
      </c>
      <c r="E22" s="32" t="s">
        <v>298</v>
      </c>
      <c r="F22" s="61" t="s">
        <v>499</v>
      </c>
      <c r="G22" s="61" t="s">
        <v>384</v>
      </c>
      <c r="H22" s="177"/>
      <c r="I22" s="174"/>
      <c r="J22" s="137">
        <f t="shared" si="1"/>
        <v>0</v>
      </c>
    </row>
    <row r="23" spans="1:10" s="76" customFormat="1" ht="76.5" customHeight="1" hidden="1">
      <c r="A23" s="20" t="s">
        <v>230</v>
      </c>
      <c r="B23" s="18"/>
      <c r="C23" s="224" t="s">
        <v>238</v>
      </c>
      <c r="D23" s="61" t="s">
        <v>385</v>
      </c>
      <c r="E23" s="32" t="s">
        <v>298</v>
      </c>
      <c r="F23" s="61" t="s">
        <v>500</v>
      </c>
      <c r="G23" s="61" t="s">
        <v>383</v>
      </c>
      <c r="H23" s="177"/>
      <c r="I23" s="174"/>
      <c r="J23" s="137">
        <f t="shared" si="1"/>
        <v>0</v>
      </c>
    </row>
    <row r="24" spans="1:10" s="76" customFormat="1" ht="65.25" customHeight="1" hidden="1">
      <c r="A24" s="20" t="s">
        <v>386</v>
      </c>
      <c r="B24" s="18"/>
      <c r="C24" s="224" t="s">
        <v>238</v>
      </c>
      <c r="D24" s="61" t="s">
        <v>385</v>
      </c>
      <c r="E24" s="32" t="s">
        <v>298</v>
      </c>
      <c r="F24" s="61" t="s">
        <v>498</v>
      </c>
      <c r="G24" s="61" t="s">
        <v>387</v>
      </c>
      <c r="H24" s="177"/>
      <c r="I24" s="174"/>
      <c r="J24" s="137">
        <f t="shared" si="1"/>
        <v>0</v>
      </c>
    </row>
    <row r="25" spans="1:10" s="76" customFormat="1" ht="52.5" customHeight="1" hidden="1">
      <c r="A25" s="20" t="s">
        <v>388</v>
      </c>
      <c r="B25" s="18"/>
      <c r="C25" s="224" t="s">
        <v>238</v>
      </c>
      <c r="D25" s="61" t="s">
        <v>385</v>
      </c>
      <c r="E25" s="32" t="s">
        <v>298</v>
      </c>
      <c r="F25" s="61" t="s">
        <v>498</v>
      </c>
      <c r="G25" s="61" t="s">
        <v>389</v>
      </c>
      <c r="H25" s="177"/>
      <c r="I25" s="174"/>
      <c r="J25" s="137">
        <f t="shared" si="1"/>
        <v>0</v>
      </c>
    </row>
    <row r="26" spans="1:10" s="76" customFormat="1" ht="92.25" customHeight="1" hidden="1">
      <c r="A26" s="20" t="s">
        <v>390</v>
      </c>
      <c r="B26" s="18"/>
      <c r="C26" s="224" t="s">
        <v>238</v>
      </c>
      <c r="D26" s="61" t="s">
        <v>385</v>
      </c>
      <c r="E26" s="32" t="s">
        <v>298</v>
      </c>
      <c r="F26" s="61" t="s">
        <v>498</v>
      </c>
      <c r="G26" s="61" t="s">
        <v>391</v>
      </c>
      <c r="H26" s="177"/>
      <c r="I26" s="174"/>
      <c r="J26" s="137">
        <f t="shared" si="1"/>
        <v>0</v>
      </c>
    </row>
    <row r="27" spans="1:10" s="76" customFormat="1" ht="84" customHeight="1" hidden="1">
      <c r="A27" s="112" t="s">
        <v>233</v>
      </c>
      <c r="B27" s="18"/>
      <c r="C27" s="224" t="s">
        <v>238</v>
      </c>
      <c r="D27" s="61" t="s">
        <v>385</v>
      </c>
      <c r="E27" s="32" t="s">
        <v>298</v>
      </c>
      <c r="F27" s="61" t="s">
        <v>498</v>
      </c>
      <c r="G27" s="61" t="s">
        <v>392</v>
      </c>
      <c r="H27" s="177"/>
      <c r="I27" s="174"/>
      <c r="J27" s="137">
        <f t="shared" si="1"/>
        <v>0</v>
      </c>
    </row>
    <row r="28" spans="1:10" s="76" customFormat="1" ht="101.25" customHeight="1" hidden="1">
      <c r="A28" s="20" t="s">
        <v>393</v>
      </c>
      <c r="B28" s="18"/>
      <c r="C28" s="224" t="s">
        <v>238</v>
      </c>
      <c r="D28" s="61" t="s">
        <v>385</v>
      </c>
      <c r="E28" s="32" t="s">
        <v>298</v>
      </c>
      <c r="F28" s="61" t="s">
        <v>498</v>
      </c>
      <c r="G28" s="61" t="s">
        <v>394</v>
      </c>
      <c r="H28" s="177"/>
      <c r="I28" s="174"/>
      <c r="J28" s="137">
        <f t="shared" si="1"/>
        <v>0</v>
      </c>
    </row>
    <row r="29" spans="1:10" s="76" customFormat="1" ht="80.25" customHeight="1" hidden="1">
      <c r="A29" s="20" t="s">
        <v>227</v>
      </c>
      <c r="B29" s="18"/>
      <c r="C29" s="224" t="s">
        <v>238</v>
      </c>
      <c r="D29" s="61" t="s">
        <v>385</v>
      </c>
      <c r="E29" s="32" t="s">
        <v>298</v>
      </c>
      <c r="F29" s="61" t="s">
        <v>498</v>
      </c>
      <c r="G29" s="61" t="s">
        <v>226</v>
      </c>
      <c r="H29" s="177"/>
      <c r="I29" s="174"/>
      <c r="J29" s="137">
        <f t="shared" si="1"/>
        <v>0</v>
      </c>
    </row>
    <row r="30" spans="1:10" s="76" customFormat="1" ht="88.5" customHeight="1" hidden="1">
      <c r="A30" s="20" t="s">
        <v>234</v>
      </c>
      <c r="B30" s="18"/>
      <c r="C30" s="224" t="s">
        <v>238</v>
      </c>
      <c r="D30" s="61" t="s">
        <v>385</v>
      </c>
      <c r="E30" s="32" t="s">
        <v>298</v>
      </c>
      <c r="F30" s="61" t="s">
        <v>498</v>
      </c>
      <c r="G30" s="61" t="s">
        <v>397</v>
      </c>
      <c r="H30" s="177"/>
      <c r="I30" s="174"/>
      <c r="J30" s="137">
        <f t="shared" si="1"/>
        <v>0</v>
      </c>
    </row>
    <row r="31" spans="1:10" s="76" customFormat="1" ht="79.5" customHeight="1" hidden="1">
      <c r="A31" s="20" t="s">
        <v>395</v>
      </c>
      <c r="B31" s="18"/>
      <c r="C31" s="224" t="s">
        <v>238</v>
      </c>
      <c r="D31" s="61" t="s">
        <v>385</v>
      </c>
      <c r="E31" s="32" t="s">
        <v>298</v>
      </c>
      <c r="F31" s="61" t="s">
        <v>508</v>
      </c>
      <c r="G31" s="61" t="s">
        <v>396</v>
      </c>
      <c r="H31" s="177"/>
      <c r="I31" s="174"/>
      <c r="J31" s="137">
        <f t="shared" si="1"/>
        <v>0</v>
      </c>
    </row>
    <row r="32" spans="1:10" s="76" customFormat="1" ht="68.25" customHeight="1" hidden="1">
      <c r="A32" s="20" t="s">
        <v>395</v>
      </c>
      <c r="B32" s="18"/>
      <c r="C32" s="224" t="s">
        <v>238</v>
      </c>
      <c r="D32" s="61" t="s">
        <v>385</v>
      </c>
      <c r="E32" s="32" t="s">
        <v>298</v>
      </c>
      <c r="F32" s="61" t="s">
        <v>503</v>
      </c>
      <c r="G32" s="61" t="s">
        <v>396</v>
      </c>
      <c r="H32" s="177"/>
      <c r="I32" s="174"/>
      <c r="J32" s="137">
        <f t="shared" si="1"/>
        <v>0</v>
      </c>
    </row>
    <row r="33" spans="1:10" s="76" customFormat="1" ht="66" customHeight="1" hidden="1">
      <c r="A33" s="264" t="s">
        <v>300</v>
      </c>
      <c r="B33" s="223"/>
      <c r="C33" s="124" t="s">
        <v>238</v>
      </c>
      <c r="D33" s="262" t="s">
        <v>385</v>
      </c>
      <c r="E33" s="224" t="s">
        <v>299</v>
      </c>
      <c r="F33" s="262" t="s">
        <v>498</v>
      </c>
      <c r="G33" s="262" t="s">
        <v>394</v>
      </c>
      <c r="H33" s="184"/>
      <c r="I33" s="183"/>
      <c r="J33" s="216">
        <f t="shared" si="1"/>
        <v>0</v>
      </c>
    </row>
    <row r="34" spans="1:10" s="76" customFormat="1" ht="50.25" customHeight="1" hidden="1">
      <c r="A34" s="99" t="s">
        <v>312</v>
      </c>
      <c r="B34" s="97"/>
      <c r="C34" s="97" t="s">
        <v>381</v>
      </c>
      <c r="D34" s="97" t="s">
        <v>385</v>
      </c>
      <c r="E34" s="97" t="s">
        <v>40</v>
      </c>
      <c r="F34" s="97" t="s">
        <v>381</v>
      </c>
      <c r="G34" s="97" t="s">
        <v>381</v>
      </c>
      <c r="H34" s="115">
        <f>SUM(H35:H35)</f>
        <v>0</v>
      </c>
      <c r="I34" s="115">
        <f>SUM(I35:I35)</f>
        <v>0</v>
      </c>
      <c r="J34" s="115">
        <f t="shared" si="1"/>
        <v>0</v>
      </c>
    </row>
    <row r="35" spans="1:10" s="76" customFormat="1" ht="47.25" customHeight="1" hidden="1" thickBot="1">
      <c r="A35" s="396" t="s">
        <v>134</v>
      </c>
      <c r="B35" s="397"/>
      <c r="C35" s="124" t="s">
        <v>238</v>
      </c>
      <c r="D35" s="262" t="s">
        <v>385</v>
      </c>
      <c r="E35" s="398">
        <v>9902901</v>
      </c>
      <c r="F35" s="262" t="s">
        <v>504</v>
      </c>
      <c r="G35" s="233">
        <v>251</v>
      </c>
      <c r="H35" s="187"/>
      <c r="I35" s="187"/>
      <c r="J35" s="216">
        <f aca="true" t="shared" si="2" ref="J35:J46">H35-I35</f>
        <v>0</v>
      </c>
    </row>
    <row r="36" spans="1:10" s="76" customFormat="1" ht="23.25" customHeight="1" hidden="1" thickBot="1">
      <c r="A36" s="272" t="s">
        <v>525</v>
      </c>
      <c r="B36" s="274"/>
      <c r="C36" s="274" t="s">
        <v>381</v>
      </c>
      <c r="D36" s="274" t="s">
        <v>385</v>
      </c>
      <c r="E36" s="274" t="s">
        <v>401</v>
      </c>
      <c r="F36" s="274" t="s">
        <v>381</v>
      </c>
      <c r="G36" s="274" t="s">
        <v>381</v>
      </c>
      <c r="H36" s="275">
        <f>H20+H34</f>
        <v>0</v>
      </c>
      <c r="I36" s="275">
        <f>I20+I34</f>
        <v>0</v>
      </c>
      <c r="J36" s="276">
        <f t="shared" si="2"/>
        <v>0</v>
      </c>
    </row>
    <row r="37" spans="1:10" s="76" customFormat="1" ht="31.5" customHeight="1" thickBot="1">
      <c r="A37" s="421" t="s">
        <v>533</v>
      </c>
      <c r="B37" s="274"/>
      <c r="C37" s="274" t="s">
        <v>381</v>
      </c>
      <c r="D37" s="638" t="s">
        <v>15</v>
      </c>
      <c r="E37" s="632" t="s">
        <v>194</v>
      </c>
      <c r="F37" s="639" t="s">
        <v>381</v>
      </c>
      <c r="G37" s="274" t="s">
        <v>381</v>
      </c>
      <c r="H37" s="275">
        <f>SUM(H39:H40)</f>
        <v>235200</v>
      </c>
      <c r="I37" s="275">
        <f>SUM(I39:I40)</f>
        <v>0</v>
      </c>
      <c r="J37" s="276">
        <f t="shared" si="2"/>
        <v>235200</v>
      </c>
    </row>
    <row r="38" spans="1:10" s="76" customFormat="1" ht="19.5" customHeight="1">
      <c r="A38" s="438" t="s">
        <v>56</v>
      </c>
      <c r="B38" s="118"/>
      <c r="C38" s="118" t="s">
        <v>124</v>
      </c>
      <c r="D38" s="118" t="s">
        <v>15</v>
      </c>
      <c r="E38" s="692">
        <v>9900029000</v>
      </c>
      <c r="F38" s="118" t="s">
        <v>504</v>
      </c>
      <c r="G38" s="118" t="s">
        <v>381</v>
      </c>
      <c r="H38" s="176">
        <f>H39</f>
        <v>235200</v>
      </c>
      <c r="I38" s="176">
        <f>I39</f>
        <v>0</v>
      </c>
      <c r="J38" s="176">
        <f t="shared" si="2"/>
        <v>235200</v>
      </c>
    </row>
    <row r="39" spans="1:10" s="76" customFormat="1" ht="21" customHeight="1" thickBot="1">
      <c r="A39" s="72" t="s">
        <v>53</v>
      </c>
      <c r="B39" s="17"/>
      <c r="C39" s="32" t="s">
        <v>124</v>
      </c>
      <c r="D39" s="32" t="s">
        <v>15</v>
      </c>
      <c r="E39" s="669">
        <v>9900029000</v>
      </c>
      <c r="F39" s="32" t="s">
        <v>504</v>
      </c>
      <c r="G39" s="32" t="s">
        <v>321</v>
      </c>
      <c r="H39" s="136">
        <v>235200</v>
      </c>
      <c r="I39" s="136">
        <v>0</v>
      </c>
      <c r="J39" s="180">
        <f t="shared" si="2"/>
        <v>235200</v>
      </c>
    </row>
    <row r="40" spans="1:10" s="76" customFormat="1" ht="54" customHeight="1" hidden="1" thickBot="1">
      <c r="A40" s="455" t="s">
        <v>114</v>
      </c>
      <c r="B40" s="400"/>
      <c r="C40" s="224" t="s">
        <v>238</v>
      </c>
      <c r="D40" s="224" t="s">
        <v>15</v>
      </c>
      <c r="E40" s="401">
        <v>9902901</v>
      </c>
      <c r="F40" s="124" t="s">
        <v>504</v>
      </c>
      <c r="G40" s="233">
        <v>251</v>
      </c>
      <c r="H40" s="187"/>
      <c r="I40" s="187"/>
      <c r="J40" s="187">
        <f t="shared" si="2"/>
        <v>0</v>
      </c>
    </row>
    <row r="41" spans="1:10" s="76" customFormat="1" ht="18" customHeight="1" thickBot="1">
      <c r="A41" s="272" t="s">
        <v>16</v>
      </c>
      <c r="B41" s="274"/>
      <c r="C41" s="274" t="s">
        <v>381</v>
      </c>
      <c r="D41" s="274" t="s">
        <v>15</v>
      </c>
      <c r="E41" s="274" t="s">
        <v>194</v>
      </c>
      <c r="F41" s="274" t="s">
        <v>504</v>
      </c>
      <c r="G41" s="274" t="s">
        <v>381</v>
      </c>
      <c r="H41" s="275">
        <f>H37</f>
        <v>235200</v>
      </c>
      <c r="I41" s="275">
        <f>I37</f>
        <v>0</v>
      </c>
      <c r="J41" s="276">
        <f t="shared" si="2"/>
        <v>235200</v>
      </c>
    </row>
    <row r="42" spans="1:10" s="76" customFormat="1" ht="52.5" customHeight="1" hidden="1" thickBot="1">
      <c r="A42" s="418" t="s">
        <v>457</v>
      </c>
      <c r="B42" s="415"/>
      <c r="C42" s="419" t="s">
        <v>238</v>
      </c>
      <c r="D42" s="419" t="s">
        <v>302</v>
      </c>
      <c r="E42" s="419" t="s">
        <v>458</v>
      </c>
      <c r="F42" s="419" t="s">
        <v>381</v>
      </c>
      <c r="G42" s="419" t="s">
        <v>381</v>
      </c>
      <c r="H42" s="420"/>
      <c r="I42" s="420"/>
      <c r="J42" s="439"/>
    </row>
    <row r="43" spans="1:10" s="76" customFormat="1" ht="35.25" customHeight="1" hidden="1" thickBot="1">
      <c r="A43" s="421" t="s">
        <v>301</v>
      </c>
      <c r="B43" s="274"/>
      <c r="C43" s="274" t="s">
        <v>381</v>
      </c>
      <c r="D43" s="274" t="s">
        <v>302</v>
      </c>
      <c r="E43" s="274" t="s">
        <v>305</v>
      </c>
      <c r="F43" s="274" t="s">
        <v>381</v>
      </c>
      <c r="G43" s="274" t="s">
        <v>381</v>
      </c>
      <c r="H43" s="275">
        <f>SUM(H44)</f>
        <v>0</v>
      </c>
      <c r="I43" s="275">
        <f>SUM(I44)</f>
        <v>0</v>
      </c>
      <c r="J43" s="276">
        <f t="shared" si="2"/>
        <v>0</v>
      </c>
    </row>
    <row r="44" spans="1:10" s="76" customFormat="1" ht="29.25" customHeight="1" hidden="1" thickBot="1">
      <c r="A44" s="418" t="s">
        <v>303</v>
      </c>
      <c r="B44" s="415"/>
      <c r="C44" s="419" t="s">
        <v>238</v>
      </c>
      <c r="D44" s="419" t="s">
        <v>302</v>
      </c>
      <c r="E44" s="419" t="s">
        <v>304</v>
      </c>
      <c r="F44" s="419" t="s">
        <v>498</v>
      </c>
      <c r="G44" s="419" t="s">
        <v>396</v>
      </c>
      <c r="H44" s="420"/>
      <c r="I44" s="420"/>
      <c r="J44" s="417">
        <f t="shared" si="2"/>
        <v>0</v>
      </c>
    </row>
    <row r="45" spans="1:10" s="76" customFormat="1" ht="27" customHeight="1" hidden="1" thickBot="1">
      <c r="A45" s="418"/>
      <c r="B45" s="415"/>
      <c r="C45" s="419"/>
      <c r="D45" s="419"/>
      <c r="E45" s="419"/>
      <c r="F45" s="419"/>
      <c r="G45" s="419"/>
      <c r="H45" s="420"/>
      <c r="I45" s="416"/>
      <c r="J45" s="417"/>
    </row>
    <row r="46" spans="1:10" s="76" customFormat="1" ht="14.25" customHeight="1" hidden="1" thickBot="1">
      <c r="A46" s="666" t="s">
        <v>535</v>
      </c>
      <c r="B46" s="639"/>
      <c r="C46" s="274" t="s">
        <v>381</v>
      </c>
      <c r="D46" s="274" t="s">
        <v>493</v>
      </c>
      <c r="E46" s="274" t="s">
        <v>194</v>
      </c>
      <c r="F46" s="274" t="s">
        <v>381</v>
      </c>
      <c r="G46" s="274" t="s">
        <v>381</v>
      </c>
      <c r="H46" s="275">
        <f>SUM(H48:H49)</f>
        <v>0</v>
      </c>
      <c r="I46" s="275">
        <f>SUM(I48:I49)</f>
        <v>0</v>
      </c>
      <c r="J46" s="276">
        <f t="shared" si="2"/>
        <v>0</v>
      </c>
    </row>
    <row r="47" spans="1:10" s="76" customFormat="1" ht="16.5" customHeight="1" hidden="1" thickBot="1">
      <c r="A47" s="440" t="s">
        <v>457</v>
      </c>
      <c r="B47" s="415"/>
      <c r="C47" s="419" t="s">
        <v>238</v>
      </c>
      <c r="D47" s="419" t="s">
        <v>493</v>
      </c>
      <c r="E47" s="419" t="s">
        <v>458</v>
      </c>
      <c r="F47" s="419" t="s">
        <v>381</v>
      </c>
      <c r="G47" s="419" t="s">
        <v>381</v>
      </c>
      <c r="H47" s="420"/>
      <c r="I47" s="420"/>
      <c r="J47" s="439"/>
    </row>
    <row r="48" spans="1:10" s="76" customFormat="1" ht="15.75" customHeight="1" hidden="1">
      <c r="A48" s="495" t="s">
        <v>395</v>
      </c>
      <c r="B48" s="496"/>
      <c r="C48" s="411" t="s">
        <v>238</v>
      </c>
      <c r="D48" s="497" t="s">
        <v>493</v>
      </c>
      <c r="E48" s="497" t="s">
        <v>264</v>
      </c>
      <c r="F48" s="497" t="s">
        <v>501</v>
      </c>
      <c r="G48" s="497" t="s">
        <v>396</v>
      </c>
      <c r="H48" s="512">
        <v>0</v>
      </c>
      <c r="I48" s="498">
        <v>0</v>
      </c>
      <c r="J48" s="216">
        <f aca="true" t="shared" si="3" ref="J48:J84">H48-I48</f>
        <v>0</v>
      </c>
    </row>
    <row r="49" spans="1:10" s="76" customFormat="1" ht="21.75" customHeight="1" hidden="1" thickBot="1">
      <c r="A49" s="264" t="s">
        <v>101</v>
      </c>
      <c r="B49" s="541"/>
      <c r="C49" s="60" t="s">
        <v>124</v>
      </c>
      <c r="D49" s="61" t="s">
        <v>493</v>
      </c>
      <c r="E49" s="61" t="s">
        <v>77</v>
      </c>
      <c r="F49" s="61" t="s">
        <v>501</v>
      </c>
      <c r="G49" s="61"/>
      <c r="H49" s="177">
        <v>0</v>
      </c>
      <c r="I49" s="174">
        <v>0</v>
      </c>
      <c r="J49" s="175">
        <f t="shared" si="3"/>
        <v>0</v>
      </c>
    </row>
    <row r="50" spans="1:10" s="76" customFormat="1" ht="18.75" customHeight="1" thickBot="1">
      <c r="A50" s="666" t="s">
        <v>344</v>
      </c>
      <c r="B50" s="665"/>
      <c r="C50" s="538" t="s">
        <v>381</v>
      </c>
      <c r="D50" s="538" t="s">
        <v>398</v>
      </c>
      <c r="E50" s="538" t="s">
        <v>194</v>
      </c>
      <c r="F50" s="538" t="s">
        <v>381</v>
      </c>
      <c r="G50" s="538" t="s">
        <v>381</v>
      </c>
      <c r="H50" s="539">
        <f>H66+H69+H72+H73+H78</f>
        <v>880588.59</v>
      </c>
      <c r="I50" s="539">
        <f>I66+I69+I72+I73+I78</f>
        <v>184181.48</v>
      </c>
      <c r="J50" s="540">
        <f t="shared" si="3"/>
        <v>696407.11</v>
      </c>
    </row>
    <row r="51" spans="1:10" s="76" customFormat="1" ht="17.25" customHeight="1" hidden="1">
      <c r="A51" s="499" t="s">
        <v>162</v>
      </c>
      <c r="B51" s="500"/>
      <c r="C51" s="501" t="s">
        <v>381</v>
      </c>
      <c r="D51" s="502" t="s">
        <v>398</v>
      </c>
      <c r="E51" s="502" t="s">
        <v>399</v>
      </c>
      <c r="F51" s="502" t="s">
        <v>381</v>
      </c>
      <c r="G51" s="502" t="s">
        <v>381</v>
      </c>
      <c r="H51" s="195">
        <v>0</v>
      </c>
      <c r="I51" s="195">
        <v>0</v>
      </c>
      <c r="J51" s="206">
        <f t="shared" si="3"/>
        <v>0</v>
      </c>
    </row>
    <row r="52" spans="1:10" s="76" customFormat="1" ht="19.5" customHeight="1" hidden="1">
      <c r="A52" s="100" t="s">
        <v>343</v>
      </c>
      <c r="B52" s="97"/>
      <c r="C52" s="98" t="s">
        <v>381</v>
      </c>
      <c r="D52" s="394" t="s">
        <v>398</v>
      </c>
      <c r="E52" s="394" t="s">
        <v>399</v>
      </c>
      <c r="F52" s="394" t="s">
        <v>498</v>
      </c>
      <c r="G52" s="394" t="s">
        <v>381</v>
      </c>
      <c r="H52" s="395">
        <f>H54</f>
        <v>0</v>
      </c>
      <c r="I52" s="395">
        <f>I54</f>
        <v>0</v>
      </c>
      <c r="J52" s="206">
        <f t="shared" si="3"/>
        <v>0</v>
      </c>
    </row>
    <row r="53" spans="1:10" s="76" customFormat="1" ht="11.25" customHeight="1" hidden="1">
      <c r="A53" s="406" t="s">
        <v>159</v>
      </c>
      <c r="B53" s="17"/>
      <c r="C53" s="60" t="s">
        <v>381</v>
      </c>
      <c r="D53" s="32" t="s">
        <v>398</v>
      </c>
      <c r="E53" s="32" t="s">
        <v>399</v>
      </c>
      <c r="F53" s="32" t="s">
        <v>503</v>
      </c>
      <c r="G53" s="32" t="s">
        <v>396</v>
      </c>
      <c r="H53" s="136">
        <v>0</v>
      </c>
      <c r="I53" s="136">
        <v>0</v>
      </c>
      <c r="J53" s="206">
        <f t="shared" si="3"/>
        <v>0</v>
      </c>
    </row>
    <row r="54" spans="1:10" s="76" customFormat="1" ht="16.5" customHeight="1" hidden="1">
      <c r="A54" s="264" t="s">
        <v>393</v>
      </c>
      <c r="B54" s="441"/>
      <c r="C54" s="124" t="s">
        <v>381</v>
      </c>
      <c r="D54" s="125" t="s">
        <v>398</v>
      </c>
      <c r="E54" s="125" t="s">
        <v>399</v>
      </c>
      <c r="F54" s="125" t="s">
        <v>498</v>
      </c>
      <c r="G54" s="262" t="s">
        <v>394</v>
      </c>
      <c r="H54" s="184">
        <v>0</v>
      </c>
      <c r="I54" s="183">
        <v>0</v>
      </c>
      <c r="J54" s="435">
        <f t="shared" si="3"/>
        <v>0</v>
      </c>
    </row>
    <row r="55" spans="1:10" s="76" customFormat="1" ht="36.75" customHeight="1" hidden="1">
      <c r="A55" s="453" t="s">
        <v>48</v>
      </c>
      <c r="B55" s="118"/>
      <c r="C55" s="118" t="s">
        <v>381</v>
      </c>
      <c r="D55" s="118" t="s">
        <v>398</v>
      </c>
      <c r="E55" s="118" t="s">
        <v>265</v>
      </c>
      <c r="F55" s="118" t="s">
        <v>498</v>
      </c>
      <c r="G55" s="118" t="s">
        <v>381</v>
      </c>
      <c r="H55" s="176">
        <v>0</v>
      </c>
      <c r="I55" s="176">
        <f>I57</f>
        <v>0</v>
      </c>
      <c r="J55" s="176">
        <f t="shared" si="3"/>
        <v>0</v>
      </c>
    </row>
    <row r="56" spans="1:10" s="76" customFormat="1" ht="39" customHeight="1" hidden="1">
      <c r="A56" s="453" t="s">
        <v>48</v>
      </c>
      <c r="B56" s="118"/>
      <c r="C56" s="118" t="s">
        <v>381</v>
      </c>
      <c r="D56" s="118" t="s">
        <v>398</v>
      </c>
      <c r="E56" s="118" t="s">
        <v>543</v>
      </c>
      <c r="F56" s="118" t="s">
        <v>498</v>
      </c>
      <c r="G56" s="118" t="s">
        <v>381</v>
      </c>
      <c r="H56" s="176">
        <f>H57</f>
        <v>0</v>
      </c>
      <c r="I56" s="176">
        <f>I57</f>
        <v>0</v>
      </c>
      <c r="J56" s="176">
        <f t="shared" si="3"/>
        <v>0</v>
      </c>
    </row>
    <row r="57" spans="1:10" s="76" customFormat="1" ht="15" customHeight="1" hidden="1" thickBot="1">
      <c r="A57" s="244" t="s">
        <v>393</v>
      </c>
      <c r="B57" s="19"/>
      <c r="C57" s="60" t="s">
        <v>124</v>
      </c>
      <c r="D57" s="65" t="s">
        <v>398</v>
      </c>
      <c r="E57" s="65" t="s">
        <v>543</v>
      </c>
      <c r="F57" s="65" t="s">
        <v>498</v>
      </c>
      <c r="G57" s="61" t="s">
        <v>397</v>
      </c>
      <c r="H57" s="177"/>
      <c r="I57" s="174"/>
      <c r="J57" s="175">
        <f t="shared" si="3"/>
        <v>0</v>
      </c>
    </row>
    <row r="58" spans="1:10" s="76" customFormat="1" ht="12" customHeight="1" hidden="1">
      <c r="A58" s="205" t="s">
        <v>255</v>
      </c>
      <c r="B58" s="203"/>
      <c r="C58" s="203" t="s">
        <v>381</v>
      </c>
      <c r="D58" s="203" t="s">
        <v>398</v>
      </c>
      <c r="E58" s="203" t="s">
        <v>257</v>
      </c>
      <c r="F58" s="203" t="s">
        <v>381</v>
      </c>
      <c r="G58" s="203" t="s">
        <v>381</v>
      </c>
      <c r="H58" s="204">
        <f>SUM(H59:H61)</f>
        <v>0</v>
      </c>
      <c r="I58" s="204">
        <f>SUM(I59:I61)</f>
        <v>0</v>
      </c>
      <c r="J58" s="175">
        <f t="shared" si="3"/>
        <v>0</v>
      </c>
    </row>
    <row r="59" spans="1:10" s="76" customFormat="1" ht="14.25" customHeight="1" hidden="1">
      <c r="A59" s="244" t="s">
        <v>228</v>
      </c>
      <c r="B59" s="245"/>
      <c r="C59" s="32" t="s">
        <v>381</v>
      </c>
      <c r="D59" s="65" t="s">
        <v>398</v>
      </c>
      <c r="E59" s="65" t="s">
        <v>257</v>
      </c>
      <c r="F59" s="65" t="s">
        <v>499</v>
      </c>
      <c r="G59" s="65" t="s">
        <v>382</v>
      </c>
      <c r="H59" s="177">
        <v>0</v>
      </c>
      <c r="I59" s="174">
        <v>0</v>
      </c>
      <c r="J59" s="175">
        <f t="shared" si="3"/>
        <v>0</v>
      </c>
    </row>
    <row r="60" spans="1:10" s="76" customFormat="1" ht="15.75" customHeight="1" hidden="1">
      <c r="A60" s="244" t="s">
        <v>229</v>
      </c>
      <c r="B60" s="245"/>
      <c r="C60" s="32" t="s">
        <v>381</v>
      </c>
      <c r="D60" s="65" t="s">
        <v>398</v>
      </c>
      <c r="E60" s="65" t="s">
        <v>257</v>
      </c>
      <c r="F60" s="65" t="s">
        <v>499</v>
      </c>
      <c r="G60" s="65" t="s">
        <v>384</v>
      </c>
      <c r="H60" s="177">
        <v>0</v>
      </c>
      <c r="I60" s="174">
        <v>0</v>
      </c>
      <c r="J60" s="175">
        <f t="shared" si="3"/>
        <v>0</v>
      </c>
    </row>
    <row r="61" spans="1:10" s="76" customFormat="1" ht="13.5" customHeight="1" hidden="1">
      <c r="A61" s="123" t="s">
        <v>256</v>
      </c>
      <c r="B61" s="254"/>
      <c r="C61" s="224" t="s">
        <v>381</v>
      </c>
      <c r="D61" s="125" t="s">
        <v>398</v>
      </c>
      <c r="E61" s="125" t="s">
        <v>257</v>
      </c>
      <c r="F61" s="125" t="s">
        <v>498</v>
      </c>
      <c r="G61" s="125" t="s">
        <v>397</v>
      </c>
      <c r="H61" s="184">
        <v>0</v>
      </c>
      <c r="I61" s="183">
        <v>0</v>
      </c>
      <c r="J61" s="175">
        <f t="shared" si="3"/>
        <v>0</v>
      </c>
    </row>
    <row r="62" spans="1:10" s="76" customFormat="1" ht="15" customHeight="1" hidden="1">
      <c r="A62" s="205" t="s">
        <v>160</v>
      </c>
      <c r="B62" s="390"/>
      <c r="C62" s="203" t="s">
        <v>381</v>
      </c>
      <c r="D62" s="203" t="s">
        <v>398</v>
      </c>
      <c r="E62" s="203" t="s">
        <v>161</v>
      </c>
      <c r="F62" s="203" t="s">
        <v>504</v>
      </c>
      <c r="G62" s="203" t="s">
        <v>381</v>
      </c>
      <c r="H62" s="204">
        <f>SUM(H63)</f>
        <v>0</v>
      </c>
      <c r="I62" s="204">
        <f>I63</f>
        <v>0</v>
      </c>
      <c r="J62" s="175">
        <f t="shared" si="3"/>
        <v>0</v>
      </c>
    </row>
    <row r="63" spans="1:10" s="76" customFormat="1" ht="17.25" customHeight="1" hidden="1">
      <c r="A63" s="116" t="s">
        <v>322</v>
      </c>
      <c r="B63" s="254"/>
      <c r="C63" s="224" t="s">
        <v>381</v>
      </c>
      <c r="D63" s="125" t="s">
        <v>398</v>
      </c>
      <c r="E63" s="125" t="s">
        <v>161</v>
      </c>
      <c r="F63" s="125" t="s">
        <v>504</v>
      </c>
      <c r="G63" s="125" t="s">
        <v>321</v>
      </c>
      <c r="H63" s="184">
        <v>0</v>
      </c>
      <c r="I63" s="183">
        <v>0</v>
      </c>
      <c r="J63" s="175">
        <f t="shared" si="3"/>
        <v>0</v>
      </c>
    </row>
    <row r="64" spans="1:10" s="76" customFormat="1" ht="13.5" customHeight="1" hidden="1">
      <c r="A64" s="114" t="s">
        <v>207</v>
      </c>
      <c r="B64" s="523"/>
      <c r="C64" s="524" t="s">
        <v>238</v>
      </c>
      <c r="D64" s="525" t="s">
        <v>398</v>
      </c>
      <c r="E64" s="525" t="s">
        <v>368</v>
      </c>
      <c r="F64" s="525" t="s">
        <v>501</v>
      </c>
      <c r="G64" s="525" t="s">
        <v>381</v>
      </c>
      <c r="H64" s="526">
        <v>0</v>
      </c>
      <c r="I64" s="183">
        <v>0</v>
      </c>
      <c r="J64" s="175">
        <f t="shared" si="3"/>
        <v>0</v>
      </c>
    </row>
    <row r="65" spans="1:10" s="76" customFormat="1" ht="12" customHeight="1" hidden="1" thickBot="1">
      <c r="A65" s="570" t="s">
        <v>395</v>
      </c>
      <c r="B65" s="523"/>
      <c r="C65" s="524" t="s">
        <v>238</v>
      </c>
      <c r="D65" s="525" t="s">
        <v>398</v>
      </c>
      <c r="E65" s="525" t="s">
        <v>368</v>
      </c>
      <c r="F65" s="525" t="s">
        <v>501</v>
      </c>
      <c r="G65" s="525" t="s">
        <v>396</v>
      </c>
      <c r="H65" s="526">
        <v>0</v>
      </c>
      <c r="I65" s="183">
        <v>0</v>
      </c>
      <c r="J65" s="234">
        <f t="shared" si="3"/>
        <v>0</v>
      </c>
    </row>
    <row r="66" spans="1:10" s="76" customFormat="1" ht="13.5" customHeight="1" thickBot="1">
      <c r="A66" s="576" t="s">
        <v>207</v>
      </c>
      <c r="B66" s="577"/>
      <c r="C66" s="415" t="s">
        <v>381</v>
      </c>
      <c r="D66" s="662" t="s">
        <v>398</v>
      </c>
      <c r="E66" s="664" t="s">
        <v>78</v>
      </c>
      <c r="F66" s="663" t="s">
        <v>381</v>
      </c>
      <c r="G66" s="578" t="s">
        <v>381</v>
      </c>
      <c r="H66" s="579">
        <f>SUM(H67:H68)</f>
        <v>390000</v>
      </c>
      <c r="I66" s="579">
        <f>SUM(I67:I68)</f>
        <v>0</v>
      </c>
      <c r="J66" s="417">
        <f t="shared" si="3"/>
        <v>390000</v>
      </c>
    </row>
    <row r="67" spans="1:10" s="76" customFormat="1" ht="22.5" customHeight="1" hidden="1">
      <c r="A67" s="571" t="s">
        <v>395</v>
      </c>
      <c r="B67" s="572"/>
      <c r="C67" s="573" t="s">
        <v>124</v>
      </c>
      <c r="D67" s="574" t="s">
        <v>398</v>
      </c>
      <c r="E67" s="574" t="s">
        <v>368</v>
      </c>
      <c r="F67" s="574" t="s">
        <v>501</v>
      </c>
      <c r="G67" s="574" t="s">
        <v>396</v>
      </c>
      <c r="H67" s="575"/>
      <c r="I67" s="575">
        <v>0</v>
      </c>
      <c r="J67" s="137">
        <f t="shared" si="3"/>
        <v>0</v>
      </c>
    </row>
    <row r="68" spans="1:10" s="76" customFormat="1" ht="14.25" customHeight="1" thickBot="1">
      <c r="A68" s="513" t="s">
        <v>303</v>
      </c>
      <c r="B68" s="254"/>
      <c r="C68" s="224" t="s">
        <v>124</v>
      </c>
      <c r="D68" s="125" t="s">
        <v>398</v>
      </c>
      <c r="E68" s="125" t="s">
        <v>78</v>
      </c>
      <c r="F68" s="125" t="s">
        <v>498</v>
      </c>
      <c r="G68" s="125"/>
      <c r="H68" s="184">
        <v>390000</v>
      </c>
      <c r="I68" s="526">
        <v>0</v>
      </c>
      <c r="J68" s="234">
        <f t="shared" si="3"/>
        <v>390000</v>
      </c>
    </row>
    <row r="69" spans="1:10" s="76" customFormat="1" ht="20.25" customHeight="1" thickBot="1">
      <c r="A69" s="613" t="s">
        <v>162</v>
      </c>
      <c r="B69" s="614"/>
      <c r="C69" s="259" t="s">
        <v>381</v>
      </c>
      <c r="D69" s="259" t="s">
        <v>398</v>
      </c>
      <c r="E69" s="259" t="s">
        <v>108</v>
      </c>
      <c r="F69" s="259" t="s">
        <v>381</v>
      </c>
      <c r="G69" s="259"/>
      <c r="H69" s="260">
        <f>SUM(H70:H71)</f>
        <v>200000</v>
      </c>
      <c r="I69" s="260">
        <f>SUM(I70:I71)</f>
        <v>150000</v>
      </c>
      <c r="J69" s="691">
        <f t="shared" si="3"/>
        <v>50000</v>
      </c>
    </row>
    <row r="70" spans="1:10" s="76" customFormat="1" ht="14.25" customHeight="1">
      <c r="A70" s="667" t="s">
        <v>100</v>
      </c>
      <c r="B70" s="572"/>
      <c r="C70" s="573" t="s">
        <v>124</v>
      </c>
      <c r="D70" s="574" t="s">
        <v>107</v>
      </c>
      <c r="E70" s="574" t="s">
        <v>108</v>
      </c>
      <c r="F70" s="574" t="s">
        <v>503</v>
      </c>
      <c r="G70" s="574"/>
      <c r="H70" s="575">
        <v>50000</v>
      </c>
      <c r="I70" s="575">
        <v>0</v>
      </c>
      <c r="J70" s="216">
        <f t="shared" si="3"/>
        <v>50000</v>
      </c>
    </row>
    <row r="71" spans="1:10" s="76" customFormat="1" ht="14.25" customHeight="1" thickBot="1">
      <c r="A71" s="542" t="s">
        <v>99</v>
      </c>
      <c r="B71" s="254"/>
      <c r="C71" s="224" t="s">
        <v>124</v>
      </c>
      <c r="D71" s="125" t="s">
        <v>398</v>
      </c>
      <c r="E71" s="125" t="s">
        <v>108</v>
      </c>
      <c r="F71" s="125" t="s">
        <v>545</v>
      </c>
      <c r="G71" s="125" t="s">
        <v>381</v>
      </c>
      <c r="H71" s="184">
        <v>150000</v>
      </c>
      <c r="I71" s="526">
        <v>150000</v>
      </c>
      <c r="J71" s="234">
        <f t="shared" si="3"/>
        <v>0</v>
      </c>
    </row>
    <row r="72" spans="1:10" s="76" customFormat="1" ht="26.25" customHeight="1" hidden="1" thickBot="1">
      <c r="A72" s="688"/>
      <c r="B72" s="670"/>
      <c r="C72" s="627"/>
      <c r="D72" s="671"/>
      <c r="E72" s="689"/>
      <c r="F72" s="672"/>
      <c r="G72" s="627"/>
      <c r="H72" s="628"/>
      <c r="I72" s="673"/>
      <c r="J72" s="674"/>
    </row>
    <row r="73" spans="1:10" s="76" customFormat="1" ht="18.75" customHeight="1" thickBot="1">
      <c r="A73" s="678" t="s">
        <v>140</v>
      </c>
      <c r="B73" s="690"/>
      <c r="C73" s="259" t="s">
        <v>381</v>
      </c>
      <c r="D73" s="630" t="s">
        <v>398</v>
      </c>
      <c r="E73" s="259" t="s">
        <v>57</v>
      </c>
      <c r="F73" s="631" t="s">
        <v>381</v>
      </c>
      <c r="G73" s="259"/>
      <c r="H73" s="260">
        <f>SUM(H74:H77)</f>
        <v>60588.590000000004</v>
      </c>
      <c r="I73" s="260">
        <f>SUM(I74:I77)</f>
        <v>20636.48</v>
      </c>
      <c r="J73" s="276">
        <f t="shared" si="3"/>
        <v>39952.11</v>
      </c>
    </row>
    <row r="74" spans="1:10" s="76" customFormat="1" ht="19.5" customHeight="1">
      <c r="A74" s="531" t="s">
        <v>291</v>
      </c>
      <c r="B74" s="679"/>
      <c r="C74" s="681" t="s">
        <v>238</v>
      </c>
      <c r="D74" s="680" t="s">
        <v>398</v>
      </c>
      <c r="E74" s="681" t="s">
        <v>57</v>
      </c>
      <c r="F74" s="682" t="s">
        <v>498</v>
      </c>
      <c r="G74" s="681"/>
      <c r="H74" s="683">
        <v>48314.58</v>
      </c>
      <c r="I74" s="684">
        <v>20636.48</v>
      </c>
      <c r="J74" s="683">
        <f t="shared" si="3"/>
        <v>27678.100000000002</v>
      </c>
    </row>
    <row r="75" spans="1:10" s="76" customFormat="1" ht="17.25" customHeight="1">
      <c r="A75" s="707" t="s">
        <v>270</v>
      </c>
      <c r="B75" s="708"/>
      <c r="C75" s="681" t="s">
        <v>238</v>
      </c>
      <c r="D75" s="680" t="s">
        <v>398</v>
      </c>
      <c r="E75" s="681" t="s">
        <v>57</v>
      </c>
      <c r="F75" s="17" t="s">
        <v>498</v>
      </c>
      <c r="G75" s="709"/>
      <c r="H75" s="710">
        <v>3720.01</v>
      </c>
      <c r="I75" s="710">
        <v>0</v>
      </c>
      <c r="J75" s="683">
        <f t="shared" si="3"/>
        <v>3720.01</v>
      </c>
    </row>
    <row r="76" spans="1:10" s="76" customFormat="1" ht="14.25" customHeight="1">
      <c r="A76" s="667" t="s">
        <v>100</v>
      </c>
      <c r="B76" s="708"/>
      <c r="C76" s="681" t="s">
        <v>238</v>
      </c>
      <c r="D76" s="680" t="s">
        <v>398</v>
      </c>
      <c r="E76" s="681" t="s">
        <v>57</v>
      </c>
      <c r="F76" s="709" t="s">
        <v>503</v>
      </c>
      <c r="G76" s="709"/>
      <c r="H76" s="710">
        <v>6282</v>
      </c>
      <c r="I76" s="710">
        <v>0</v>
      </c>
      <c r="J76" s="683">
        <f t="shared" si="3"/>
        <v>6282</v>
      </c>
    </row>
    <row r="77" spans="1:10" s="76" customFormat="1" ht="18" customHeight="1">
      <c r="A77" s="542" t="s">
        <v>99</v>
      </c>
      <c r="B77" s="708"/>
      <c r="C77" s="681" t="s">
        <v>238</v>
      </c>
      <c r="D77" s="680" t="s">
        <v>398</v>
      </c>
      <c r="E77" s="681" t="s">
        <v>57</v>
      </c>
      <c r="F77" s="709" t="s">
        <v>545</v>
      </c>
      <c r="G77" s="709"/>
      <c r="H77" s="710">
        <v>2272</v>
      </c>
      <c r="I77" s="710">
        <v>0</v>
      </c>
      <c r="J77" s="683">
        <f t="shared" si="3"/>
        <v>2272</v>
      </c>
    </row>
    <row r="78" spans="1:10" s="76" customFormat="1" ht="17.25" customHeight="1" thickBot="1">
      <c r="A78" s="701" t="s">
        <v>290</v>
      </c>
      <c r="B78" s="702"/>
      <c r="C78" s="588" t="s">
        <v>381</v>
      </c>
      <c r="D78" s="703" t="s">
        <v>398</v>
      </c>
      <c r="E78" s="704" t="s">
        <v>79</v>
      </c>
      <c r="F78" s="705" t="s">
        <v>381</v>
      </c>
      <c r="G78" s="588" t="s">
        <v>381</v>
      </c>
      <c r="H78" s="589">
        <f>H79</f>
        <v>230000</v>
      </c>
      <c r="I78" s="589">
        <f>I79</f>
        <v>13545</v>
      </c>
      <c r="J78" s="706">
        <f>H78-I78</f>
        <v>216455</v>
      </c>
    </row>
    <row r="79" spans="1:10" s="76" customFormat="1" ht="14.25" customHeight="1" thickBot="1">
      <c r="A79" s="531" t="s">
        <v>291</v>
      </c>
      <c r="B79" s="611"/>
      <c r="C79" s="121" t="s">
        <v>124</v>
      </c>
      <c r="D79" s="504" t="s">
        <v>398</v>
      </c>
      <c r="E79" s="504" t="s">
        <v>79</v>
      </c>
      <c r="F79" s="504" t="s">
        <v>498</v>
      </c>
      <c r="G79" s="504"/>
      <c r="H79" s="437">
        <v>230000</v>
      </c>
      <c r="I79" s="612">
        <v>13545</v>
      </c>
      <c r="J79" s="216">
        <f t="shared" si="3"/>
        <v>216455</v>
      </c>
    </row>
    <row r="80" spans="1:10" s="76" customFormat="1" ht="14.25" customHeight="1" hidden="1" thickBot="1">
      <c r="A80" s="513"/>
      <c r="B80" s="254"/>
      <c r="C80" s="224"/>
      <c r="D80" s="125"/>
      <c r="E80" s="125"/>
      <c r="F80" s="125"/>
      <c r="G80" s="125"/>
      <c r="H80" s="184"/>
      <c r="I80" s="526"/>
      <c r="J80" s="234"/>
    </row>
    <row r="81" spans="1:10" s="76" customFormat="1" ht="17.25" customHeight="1" hidden="1" thickBot="1">
      <c r="A81" s="615" t="s">
        <v>23</v>
      </c>
      <c r="B81" s="614"/>
      <c r="C81" s="259" t="s">
        <v>381</v>
      </c>
      <c r="D81" s="259" t="s">
        <v>398</v>
      </c>
      <c r="E81" s="259" t="s">
        <v>155</v>
      </c>
      <c r="F81" s="259" t="s">
        <v>381</v>
      </c>
      <c r="G81" s="259" t="s">
        <v>381</v>
      </c>
      <c r="H81" s="260">
        <f>SUM(H82:H83)</f>
        <v>0</v>
      </c>
      <c r="I81" s="260">
        <f>SUM(I82:I83)</f>
        <v>0</v>
      </c>
      <c r="J81" s="261">
        <f t="shared" si="3"/>
        <v>0</v>
      </c>
    </row>
    <row r="82" spans="1:10" s="76" customFormat="1" ht="17.25" customHeight="1" hidden="1">
      <c r="A82" s="529" t="s">
        <v>303</v>
      </c>
      <c r="B82" s="580"/>
      <c r="C82" s="530" t="s">
        <v>124</v>
      </c>
      <c r="D82" s="544" t="s">
        <v>398</v>
      </c>
      <c r="E82" s="544" t="s">
        <v>155</v>
      </c>
      <c r="F82" s="544" t="s">
        <v>498</v>
      </c>
      <c r="G82" s="544" t="s">
        <v>158</v>
      </c>
      <c r="H82" s="512"/>
      <c r="I82" s="498"/>
      <c r="J82" s="216">
        <f t="shared" si="3"/>
        <v>0</v>
      </c>
    </row>
    <row r="83" spans="1:10" s="76" customFormat="1" ht="29.25" customHeight="1" hidden="1" thickBot="1">
      <c r="A83" s="513" t="s">
        <v>261</v>
      </c>
      <c r="B83" s="254"/>
      <c r="C83" s="224" t="s">
        <v>124</v>
      </c>
      <c r="D83" s="125" t="s">
        <v>398</v>
      </c>
      <c r="E83" s="125" t="s">
        <v>155</v>
      </c>
      <c r="F83" s="125" t="s">
        <v>545</v>
      </c>
      <c r="G83" s="125" t="s">
        <v>396</v>
      </c>
      <c r="H83" s="184"/>
      <c r="I83" s="183"/>
      <c r="J83" s="234">
        <f t="shared" si="3"/>
        <v>0</v>
      </c>
    </row>
    <row r="84" spans="1:10" s="76" customFormat="1" ht="20.25" customHeight="1" thickBot="1">
      <c r="A84" s="255" t="s">
        <v>67</v>
      </c>
      <c r="B84" s="219"/>
      <c r="C84" s="220" t="s">
        <v>381</v>
      </c>
      <c r="D84" s="220" t="s">
        <v>144</v>
      </c>
      <c r="E84" s="220" t="s">
        <v>192</v>
      </c>
      <c r="F84" s="220" t="s">
        <v>381</v>
      </c>
      <c r="G84" s="220" t="s">
        <v>381</v>
      </c>
      <c r="H84" s="221">
        <f>H9+H36+H41+H43+H46+H50+H13</f>
        <v>1300064.7899999998</v>
      </c>
      <c r="I84" s="221">
        <f>I9+I36+I41+I43+I46+I50+I13</f>
        <v>184181.48</v>
      </c>
      <c r="J84" s="222">
        <f t="shared" si="3"/>
        <v>1115883.3099999998</v>
      </c>
    </row>
    <row r="85" spans="1:10" s="76" customFormat="1" ht="15">
      <c r="A85" s="217" t="s">
        <v>514</v>
      </c>
      <c r="B85" s="218"/>
      <c r="C85" s="119"/>
      <c r="D85" s="218"/>
      <c r="E85" s="218"/>
      <c r="F85" s="218"/>
      <c r="G85" s="218"/>
      <c r="H85" s="179"/>
      <c r="I85" s="179"/>
      <c r="J85" s="179"/>
    </row>
    <row r="86" spans="1:10" s="76" customFormat="1" ht="15" customHeight="1" thickBot="1">
      <c r="A86" s="593" t="s">
        <v>49</v>
      </c>
      <c r="B86" s="594"/>
      <c r="C86" s="124"/>
      <c r="D86" s="400"/>
      <c r="E86" s="400"/>
      <c r="F86" s="400"/>
      <c r="G86" s="400"/>
      <c r="H86" s="449"/>
      <c r="I86" s="449"/>
      <c r="J86" s="408"/>
    </row>
    <row r="87" spans="1:10" s="76" customFormat="1" ht="19.5" customHeight="1" thickBot="1">
      <c r="A87" s="505" t="s">
        <v>544</v>
      </c>
      <c r="B87" s="259"/>
      <c r="C87" s="259" t="s">
        <v>381</v>
      </c>
      <c r="D87" s="259" t="s">
        <v>402</v>
      </c>
      <c r="E87" s="259" t="s">
        <v>194</v>
      </c>
      <c r="F87" s="259" t="s">
        <v>381</v>
      </c>
      <c r="G87" s="259" t="s">
        <v>381</v>
      </c>
      <c r="H87" s="260">
        <f>H88+H91</f>
        <v>2055000</v>
      </c>
      <c r="I87" s="260">
        <f>I88+I91</f>
        <v>32970</v>
      </c>
      <c r="J87" s="261">
        <f aca="true" t="shared" si="4" ref="J87:J93">H87-I87</f>
        <v>2022030</v>
      </c>
    </row>
    <row r="88" spans="1:10" s="76" customFormat="1" ht="28.5" customHeight="1">
      <c r="A88" s="595" t="s">
        <v>522</v>
      </c>
      <c r="B88" s="118"/>
      <c r="C88" s="118" t="s">
        <v>381</v>
      </c>
      <c r="D88" s="118" t="s">
        <v>402</v>
      </c>
      <c r="E88" s="118" t="s">
        <v>80</v>
      </c>
      <c r="F88" s="118" t="s">
        <v>381</v>
      </c>
      <c r="G88" s="118" t="s">
        <v>381</v>
      </c>
      <c r="H88" s="176">
        <f>SUM(H89:H90)</f>
        <v>2055000</v>
      </c>
      <c r="I88" s="176">
        <f>SUM(I89:I90)</f>
        <v>32970</v>
      </c>
      <c r="J88" s="176">
        <f t="shared" si="4"/>
        <v>2022030</v>
      </c>
    </row>
    <row r="89" spans="1:10" s="76" customFormat="1" ht="15.75" customHeight="1" thickBot="1">
      <c r="A89" s="495" t="s">
        <v>291</v>
      </c>
      <c r="B89" s="543"/>
      <c r="C89" s="60" t="s">
        <v>124</v>
      </c>
      <c r="D89" s="65" t="s">
        <v>402</v>
      </c>
      <c r="E89" s="65" t="s">
        <v>80</v>
      </c>
      <c r="F89" s="65" t="s">
        <v>498</v>
      </c>
      <c r="G89" s="32"/>
      <c r="H89" s="177">
        <v>2055000</v>
      </c>
      <c r="I89" s="498">
        <v>32970</v>
      </c>
      <c r="J89" s="225">
        <f t="shared" si="4"/>
        <v>2022030</v>
      </c>
    </row>
    <row r="90" spans="1:10" s="76" customFormat="1" ht="14.25" customHeight="1" hidden="1">
      <c r="A90" s="20" t="s">
        <v>393</v>
      </c>
      <c r="B90" s="18"/>
      <c r="C90" s="60" t="s">
        <v>124</v>
      </c>
      <c r="D90" s="65" t="s">
        <v>402</v>
      </c>
      <c r="E90" s="65" t="s">
        <v>540</v>
      </c>
      <c r="F90" s="65" t="s">
        <v>498</v>
      </c>
      <c r="G90" s="32" t="s">
        <v>397</v>
      </c>
      <c r="H90" s="177">
        <f>145972-145972</f>
        <v>0</v>
      </c>
      <c r="I90" s="174">
        <v>0</v>
      </c>
      <c r="J90" s="136">
        <f t="shared" si="4"/>
        <v>0</v>
      </c>
    </row>
    <row r="91" spans="1:10" s="76" customFormat="1" ht="14.25" customHeight="1" hidden="1">
      <c r="A91" s="99" t="s">
        <v>338</v>
      </c>
      <c r="B91" s="461"/>
      <c r="C91" s="97" t="s">
        <v>381</v>
      </c>
      <c r="D91" s="97" t="s">
        <v>402</v>
      </c>
      <c r="E91" s="97" t="s">
        <v>266</v>
      </c>
      <c r="F91" s="97" t="s">
        <v>504</v>
      </c>
      <c r="G91" s="97" t="s">
        <v>381</v>
      </c>
      <c r="H91" s="115">
        <f>SUM(H92)</f>
        <v>0</v>
      </c>
      <c r="I91" s="115">
        <f>SUM(I92)</f>
        <v>0</v>
      </c>
      <c r="J91" s="115">
        <f t="shared" si="4"/>
        <v>0</v>
      </c>
    </row>
    <row r="92" spans="1:10" s="76" customFormat="1" ht="15.75" customHeight="1" hidden="1" thickBot="1">
      <c r="A92" s="230" t="s">
        <v>322</v>
      </c>
      <c r="B92" s="223"/>
      <c r="C92" s="124" t="s">
        <v>238</v>
      </c>
      <c r="D92" s="125" t="s">
        <v>402</v>
      </c>
      <c r="E92" s="125" t="s">
        <v>266</v>
      </c>
      <c r="F92" s="125" t="s">
        <v>504</v>
      </c>
      <c r="G92" s="224" t="s">
        <v>321</v>
      </c>
      <c r="H92" s="184">
        <v>0</v>
      </c>
      <c r="I92" s="183">
        <v>0</v>
      </c>
      <c r="J92" s="187">
        <f t="shared" si="4"/>
        <v>0</v>
      </c>
    </row>
    <row r="93" spans="1:10" s="76" customFormat="1" ht="18.75" customHeight="1" thickBot="1">
      <c r="A93" s="255" t="s">
        <v>431</v>
      </c>
      <c r="B93" s="219"/>
      <c r="C93" s="220" t="s">
        <v>381</v>
      </c>
      <c r="D93" s="220" t="s">
        <v>145</v>
      </c>
      <c r="E93" s="220" t="s">
        <v>194</v>
      </c>
      <c r="F93" s="220" t="s">
        <v>381</v>
      </c>
      <c r="G93" s="220" t="s">
        <v>381</v>
      </c>
      <c r="H93" s="221">
        <f>H87</f>
        <v>2055000</v>
      </c>
      <c r="I93" s="221">
        <f>I87</f>
        <v>32970</v>
      </c>
      <c r="J93" s="222">
        <f t="shared" si="4"/>
        <v>2022030</v>
      </c>
    </row>
    <row r="94" spans="1:10" s="76" customFormat="1" ht="16.5" customHeight="1">
      <c r="A94" s="226" t="s">
        <v>515</v>
      </c>
      <c r="B94" s="227"/>
      <c r="C94" s="119"/>
      <c r="D94" s="218"/>
      <c r="E94" s="218"/>
      <c r="F94" s="218"/>
      <c r="G94" s="218"/>
      <c r="H94" s="179"/>
      <c r="I94" s="179"/>
      <c r="J94" s="179"/>
    </row>
    <row r="95" spans="1:10" s="76" customFormat="1" ht="14.25" customHeight="1" hidden="1">
      <c r="A95" s="194" t="s">
        <v>316</v>
      </c>
      <c r="B95" s="127"/>
      <c r="C95" s="97" t="s">
        <v>381</v>
      </c>
      <c r="D95" s="97" t="s">
        <v>317</v>
      </c>
      <c r="E95" s="97" t="s">
        <v>332</v>
      </c>
      <c r="F95" s="97" t="s">
        <v>507</v>
      </c>
      <c r="G95" s="97" t="s">
        <v>381</v>
      </c>
      <c r="H95" s="115">
        <f>SUM(H96:H97)</f>
        <v>0</v>
      </c>
      <c r="I95" s="115">
        <f>SUM(I96:I97)</f>
        <v>0</v>
      </c>
      <c r="J95" s="176">
        <f>H95-I95</f>
        <v>0</v>
      </c>
    </row>
    <row r="96" spans="1:10" s="76" customFormat="1" ht="15" customHeight="1" hidden="1">
      <c r="A96" s="114" t="s">
        <v>235</v>
      </c>
      <c r="B96" s="73"/>
      <c r="C96" s="60" t="s">
        <v>381</v>
      </c>
      <c r="D96" s="32" t="s">
        <v>317</v>
      </c>
      <c r="E96" s="32" t="s">
        <v>332</v>
      </c>
      <c r="F96" s="32" t="s">
        <v>507</v>
      </c>
      <c r="G96" s="32" t="s">
        <v>403</v>
      </c>
      <c r="H96" s="136">
        <v>0</v>
      </c>
      <c r="I96" s="136">
        <v>0</v>
      </c>
      <c r="J96" s="180">
        <f>H96-I96</f>
        <v>0</v>
      </c>
    </row>
    <row r="97" spans="1:10" s="76" customFormat="1" ht="9.75" customHeight="1" hidden="1">
      <c r="A97" s="99" t="s">
        <v>262</v>
      </c>
      <c r="B97" s="127"/>
      <c r="C97" s="97" t="s">
        <v>381</v>
      </c>
      <c r="D97" s="97" t="s">
        <v>317</v>
      </c>
      <c r="E97" s="97" t="s">
        <v>263</v>
      </c>
      <c r="F97" s="97" t="s">
        <v>504</v>
      </c>
      <c r="G97" s="97" t="s">
        <v>381</v>
      </c>
      <c r="H97" s="115">
        <f>SUM(H98)</f>
        <v>0</v>
      </c>
      <c r="I97" s="115">
        <f>SUM(I98)</f>
        <v>0</v>
      </c>
      <c r="J97" s="176">
        <f>H97-I97</f>
        <v>0</v>
      </c>
    </row>
    <row r="98" spans="1:10" s="76" customFormat="1" ht="23.25" customHeight="1" hidden="1">
      <c r="A98" s="116" t="s">
        <v>322</v>
      </c>
      <c r="B98" s="73"/>
      <c r="C98" s="60" t="s">
        <v>381</v>
      </c>
      <c r="D98" s="32" t="s">
        <v>317</v>
      </c>
      <c r="E98" s="32" t="s">
        <v>263</v>
      </c>
      <c r="F98" s="32" t="s">
        <v>504</v>
      </c>
      <c r="G98" s="32" t="s">
        <v>321</v>
      </c>
      <c r="H98" s="136">
        <v>0</v>
      </c>
      <c r="I98" s="136">
        <v>0</v>
      </c>
      <c r="J98" s="180">
        <f>H98-I98</f>
        <v>0</v>
      </c>
    </row>
    <row r="99" spans="1:10" s="76" customFormat="1" ht="12.75">
      <c r="A99" s="82" t="s">
        <v>526</v>
      </c>
      <c r="B99" s="17"/>
      <c r="C99" s="60"/>
      <c r="D99" s="17"/>
      <c r="E99" s="17"/>
      <c r="F99" s="17"/>
      <c r="G99" s="17"/>
      <c r="H99" s="178"/>
      <c r="I99" s="178"/>
      <c r="J99" s="179"/>
    </row>
    <row r="100" spans="1:10" s="76" customFormat="1" ht="15.75" customHeight="1">
      <c r="A100" s="212" t="s">
        <v>523</v>
      </c>
      <c r="B100" s="213"/>
      <c r="C100" s="97" t="s">
        <v>381</v>
      </c>
      <c r="D100" s="97" t="s">
        <v>502</v>
      </c>
      <c r="E100" s="97" t="s">
        <v>194</v>
      </c>
      <c r="F100" s="97" t="s">
        <v>381</v>
      </c>
      <c r="G100" s="97" t="s">
        <v>381</v>
      </c>
      <c r="H100" s="115">
        <f>H101+H112+H105+H108</f>
        <v>17376510</v>
      </c>
      <c r="I100" s="115">
        <f>I101+I112+I105+I108</f>
        <v>7412641.47</v>
      </c>
      <c r="J100" s="176">
        <f aca="true" t="shared" si="5" ref="J100:J122">H100-I100</f>
        <v>9963868.530000001</v>
      </c>
    </row>
    <row r="101" spans="1:10" s="76" customFormat="1" ht="15.75" customHeight="1" hidden="1">
      <c r="A101" s="212" t="s">
        <v>36</v>
      </c>
      <c r="B101" s="215"/>
      <c r="C101" s="97" t="s">
        <v>381</v>
      </c>
      <c r="D101" s="97" t="s">
        <v>502</v>
      </c>
      <c r="E101" s="97" t="s">
        <v>409</v>
      </c>
      <c r="F101" s="97" t="s">
        <v>381</v>
      </c>
      <c r="G101" s="97" t="s">
        <v>381</v>
      </c>
      <c r="H101" s="115">
        <f>SUM(H102:H103)</f>
        <v>0</v>
      </c>
      <c r="I101" s="115">
        <f>SUM(I102:I103)</f>
        <v>0</v>
      </c>
      <c r="J101" s="176">
        <f t="shared" si="5"/>
        <v>0</v>
      </c>
    </row>
    <row r="102" spans="1:10" s="76" customFormat="1" ht="17.25" customHeight="1" hidden="1">
      <c r="A102" s="114" t="s">
        <v>234</v>
      </c>
      <c r="B102" s="190"/>
      <c r="C102" s="135" t="s">
        <v>124</v>
      </c>
      <c r="D102" s="135" t="s">
        <v>502</v>
      </c>
      <c r="E102" s="135" t="s">
        <v>409</v>
      </c>
      <c r="F102" s="135" t="s">
        <v>498</v>
      </c>
      <c r="G102" s="135" t="s">
        <v>397</v>
      </c>
      <c r="H102" s="181">
        <f>219360-206000-13360</f>
        <v>0</v>
      </c>
      <c r="I102" s="181">
        <v>0</v>
      </c>
      <c r="J102" s="195">
        <f t="shared" si="5"/>
        <v>0</v>
      </c>
    </row>
    <row r="103" spans="1:10" s="76" customFormat="1" ht="17.25" customHeight="1" hidden="1">
      <c r="A103" s="601" t="s">
        <v>164</v>
      </c>
      <c r="B103" s="190"/>
      <c r="C103" s="135" t="s">
        <v>124</v>
      </c>
      <c r="D103" s="135" t="s">
        <v>502</v>
      </c>
      <c r="E103" s="135" t="s">
        <v>409</v>
      </c>
      <c r="F103" s="135" t="s">
        <v>498</v>
      </c>
      <c r="G103" s="135" t="s">
        <v>394</v>
      </c>
      <c r="H103" s="181">
        <v>0</v>
      </c>
      <c r="I103" s="181">
        <v>0</v>
      </c>
      <c r="J103" s="195">
        <f t="shared" si="5"/>
        <v>0</v>
      </c>
    </row>
    <row r="104" spans="1:10" s="76" customFormat="1" ht="18" customHeight="1" hidden="1">
      <c r="A104" s="214" t="s">
        <v>510</v>
      </c>
      <c r="B104" s="215"/>
      <c r="C104" s="97" t="s">
        <v>381</v>
      </c>
      <c r="D104" s="97" t="s">
        <v>502</v>
      </c>
      <c r="E104" s="97" t="s">
        <v>509</v>
      </c>
      <c r="F104" s="97" t="s">
        <v>498</v>
      </c>
      <c r="G104" s="97" t="s">
        <v>381</v>
      </c>
      <c r="H104" s="115">
        <v>0</v>
      </c>
      <c r="I104" s="115">
        <v>0</v>
      </c>
      <c r="J104" s="176">
        <f t="shared" si="5"/>
        <v>0</v>
      </c>
    </row>
    <row r="105" spans="1:10" s="76" customFormat="1" ht="20.25" customHeight="1">
      <c r="A105" s="596" t="s">
        <v>74</v>
      </c>
      <c r="B105" s="213"/>
      <c r="C105" s="111" t="s">
        <v>124</v>
      </c>
      <c r="D105" s="111" t="s">
        <v>502</v>
      </c>
      <c r="E105" s="111" t="s">
        <v>81</v>
      </c>
      <c r="F105" s="111" t="s">
        <v>498</v>
      </c>
      <c r="G105" s="111" t="s">
        <v>381</v>
      </c>
      <c r="H105" s="182">
        <f>SUM(H106:H107)</f>
        <v>5138948</v>
      </c>
      <c r="I105" s="182">
        <f>SUM(I106:I107)</f>
        <v>0</v>
      </c>
      <c r="J105" s="176">
        <f t="shared" si="5"/>
        <v>5138948</v>
      </c>
    </row>
    <row r="106" spans="1:10" s="76" customFormat="1" ht="30" customHeight="1">
      <c r="A106" s="230" t="s">
        <v>449</v>
      </c>
      <c r="B106" s="442"/>
      <c r="C106" s="133" t="s">
        <v>124</v>
      </c>
      <c r="D106" s="133" t="s">
        <v>502</v>
      </c>
      <c r="E106" s="133" t="s">
        <v>81</v>
      </c>
      <c r="F106" s="133" t="s">
        <v>498</v>
      </c>
      <c r="G106" s="133" t="s">
        <v>392</v>
      </c>
      <c r="H106" s="185">
        <v>4882000</v>
      </c>
      <c r="I106" s="185">
        <v>0</v>
      </c>
      <c r="J106" s="181">
        <f t="shared" si="5"/>
        <v>4882000</v>
      </c>
    </row>
    <row r="107" spans="1:10" s="76" customFormat="1" ht="29.25" customHeight="1" thickBot="1">
      <c r="A107" s="230" t="s">
        <v>450</v>
      </c>
      <c r="B107" s="617"/>
      <c r="C107" s="133" t="s">
        <v>124</v>
      </c>
      <c r="D107" s="133" t="s">
        <v>502</v>
      </c>
      <c r="E107" s="133" t="s">
        <v>82</v>
      </c>
      <c r="F107" s="133" t="s">
        <v>498</v>
      </c>
      <c r="G107" s="133" t="s">
        <v>396</v>
      </c>
      <c r="H107" s="185">
        <v>256948</v>
      </c>
      <c r="I107" s="185">
        <v>0</v>
      </c>
      <c r="J107" s="185">
        <f t="shared" si="5"/>
        <v>256948</v>
      </c>
    </row>
    <row r="108" spans="1:10" s="76" customFormat="1" ht="18" customHeight="1" thickBot="1">
      <c r="A108" s="624" t="s">
        <v>184</v>
      </c>
      <c r="B108" s="618"/>
      <c r="C108" s="274" t="s">
        <v>381</v>
      </c>
      <c r="D108" s="274" t="s">
        <v>502</v>
      </c>
      <c r="E108" s="274" t="s">
        <v>186</v>
      </c>
      <c r="F108" s="274" t="s">
        <v>498</v>
      </c>
      <c r="G108" s="274"/>
      <c r="H108" s="275">
        <f>SUM(H109:H122)</f>
        <v>12237562</v>
      </c>
      <c r="I108" s="275">
        <f>SUM(I109:I122)</f>
        <v>7412641.47</v>
      </c>
      <c r="J108" s="641">
        <f t="shared" si="5"/>
        <v>4824920.53</v>
      </c>
    </row>
    <row r="109" spans="1:10" s="76" customFormat="1" ht="18" customHeight="1">
      <c r="A109" s="622" t="s">
        <v>185</v>
      </c>
      <c r="B109" s="623"/>
      <c r="C109" s="616" t="s">
        <v>124</v>
      </c>
      <c r="D109" s="616" t="s">
        <v>502</v>
      </c>
      <c r="E109" s="616" t="s">
        <v>83</v>
      </c>
      <c r="F109" s="616" t="s">
        <v>498</v>
      </c>
      <c r="G109" s="121"/>
      <c r="H109" s="180">
        <f>4542052</f>
        <v>4542052</v>
      </c>
      <c r="I109" s="180">
        <v>1692773.12</v>
      </c>
      <c r="J109" s="642">
        <f t="shared" si="5"/>
        <v>2849278.88</v>
      </c>
    </row>
    <row r="110" spans="1:10" s="76" customFormat="1" ht="18" customHeight="1">
      <c r="A110" s="230" t="s">
        <v>534</v>
      </c>
      <c r="B110" s="620"/>
      <c r="C110" s="133" t="s">
        <v>124</v>
      </c>
      <c r="D110" s="133" t="s">
        <v>502</v>
      </c>
      <c r="E110" s="133" t="s">
        <v>83</v>
      </c>
      <c r="F110" s="133" t="s">
        <v>498</v>
      </c>
      <c r="G110" s="32"/>
      <c r="H110" s="136">
        <v>2214368</v>
      </c>
      <c r="I110" s="136">
        <v>0</v>
      </c>
      <c r="J110" s="185">
        <f t="shared" si="5"/>
        <v>2214368</v>
      </c>
    </row>
    <row r="111" spans="1:10" s="76" customFormat="1" ht="18" customHeight="1">
      <c r="A111" s="230" t="s">
        <v>157</v>
      </c>
      <c r="B111" s="621"/>
      <c r="C111" s="133" t="s">
        <v>124</v>
      </c>
      <c r="D111" s="133" t="s">
        <v>502</v>
      </c>
      <c r="E111" s="133" t="s">
        <v>83</v>
      </c>
      <c r="F111" s="133" t="s">
        <v>498</v>
      </c>
      <c r="G111" s="224"/>
      <c r="H111" s="187">
        <v>5000000</v>
      </c>
      <c r="I111" s="187">
        <v>5238726.93</v>
      </c>
      <c r="J111" s="185">
        <f t="shared" si="5"/>
        <v>-238726.9299999997</v>
      </c>
    </row>
    <row r="112" spans="1:10" s="76" customFormat="1" ht="34.5" customHeight="1" hidden="1" thickBot="1">
      <c r="A112" s="505" t="s">
        <v>339</v>
      </c>
      <c r="B112" s="506"/>
      <c r="C112" s="259" t="s">
        <v>381</v>
      </c>
      <c r="D112" s="259" t="s">
        <v>502</v>
      </c>
      <c r="E112" s="259" t="s">
        <v>455</v>
      </c>
      <c r="F112" s="259" t="s">
        <v>504</v>
      </c>
      <c r="G112" s="259" t="s">
        <v>381</v>
      </c>
      <c r="H112" s="260"/>
      <c r="I112" s="260"/>
      <c r="J112" s="185">
        <f t="shared" si="5"/>
        <v>0</v>
      </c>
    </row>
    <row r="113" spans="1:10" s="76" customFormat="1" ht="35.25" customHeight="1" hidden="1">
      <c r="A113" s="503" t="s">
        <v>345</v>
      </c>
      <c r="B113" s="436"/>
      <c r="C113" s="119" t="s">
        <v>238</v>
      </c>
      <c r="D113" s="504" t="s">
        <v>502</v>
      </c>
      <c r="E113" s="413" t="s">
        <v>455</v>
      </c>
      <c r="F113" s="504" t="s">
        <v>504</v>
      </c>
      <c r="G113" s="121" t="s">
        <v>321</v>
      </c>
      <c r="H113" s="437"/>
      <c r="I113" s="437"/>
      <c r="J113" s="185">
        <f t="shared" si="5"/>
        <v>0</v>
      </c>
    </row>
    <row r="114" spans="1:10" s="76" customFormat="1" ht="29.25" customHeight="1" hidden="1">
      <c r="A114" s="114" t="s">
        <v>254</v>
      </c>
      <c r="B114" s="18"/>
      <c r="C114" s="60" t="s">
        <v>381</v>
      </c>
      <c r="D114" s="65" t="s">
        <v>502</v>
      </c>
      <c r="E114" s="61" t="s">
        <v>17</v>
      </c>
      <c r="F114" s="65" t="s">
        <v>504</v>
      </c>
      <c r="G114" s="32" t="s">
        <v>321</v>
      </c>
      <c r="H114" s="177"/>
      <c r="I114" s="177"/>
      <c r="J114" s="185">
        <f t="shared" si="5"/>
        <v>0</v>
      </c>
    </row>
    <row r="115" spans="1:10" s="76" customFormat="1" ht="28.5" customHeight="1" hidden="1">
      <c r="A115" s="114" t="s">
        <v>33</v>
      </c>
      <c r="B115" s="223"/>
      <c r="C115" s="60" t="s">
        <v>238</v>
      </c>
      <c r="D115" s="65" t="s">
        <v>502</v>
      </c>
      <c r="E115" s="61" t="s">
        <v>455</v>
      </c>
      <c r="F115" s="65" t="s">
        <v>504</v>
      </c>
      <c r="G115" s="32" t="s">
        <v>321</v>
      </c>
      <c r="H115" s="184"/>
      <c r="I115" s="184"/>
      <c r="J115" s="185">
        <f t="shared" si="5"/>
        <v>0</v>
      </c>
    </row>
    <row r="116" spans="1:10" s="76" customFormat="1" ht="32.25" customHeight="1" hidden="1">
      <c r="A116" s="114" t="s">
        <v>345</v>
      </c>
      <c r="B116" s="223"/>
      <c r="C116" s="60" t="s">
        <v>238</v>
      </c>
      <c r="D116" s="65" t="s">
        <v>502</v>
      </c>
      <c r="E116" s="61" t="s">
        <v>455</v>
      </c>
      <c r="F116" s="65" t="s">
        <v>504</v>
      </c>
      <c r="G116" s="32" t="s">
        <v>321</v>
      </c>
      <c r="H116" s="184"/>
      <c r="I116" s="184"/>
      <c r="J116" s="185">
        <f t="shared" si="5"/>
        <v>0</v>
      </c>
    </row>
    <row r="117" spans="1:10" s="76" customFormat="1" ht="42.75" customHeight="1" hidden="1">
      <c r="A117" s="114" t="s">
        <v>19</v>
      </c>
      <c r="B117" s="523"/>
      <c r="C117" s="527" t="s">
        <v>238</v>
      </c>
      <c r="D117" s="528" t="s">
        <v>502</v>
      </c>
      <c r="E117" s="528" t="s">
        <v>455</v>
      </c>
      <c r="F117" s="528" t="s">
        <v>504</v>
      </c>
      <c r="G117" s="527" t="s">
        <v>321</v>
      </c>
      <c r="H117" s="526"/>
      <c r="I117" s="184"/>
      <c r="J117" s="185">
        <f t="shared" si="5"/>
        <v>0</v>
      </c>
    </row>
    <row r="118" spans="1:10" s="76" customFormat="1" ht="32.25" customHeight="1" hidden="1">
      <c r="A118" s="230" t="s">
        <v>34</v>
      </c>
      <c r="B118" s="223"/>
      <c r="C118" s="60" t="s">
        <v>238</v>
      </c>
      <c r="D118" s="65" t="s">
        <v>502</v>
      </c>
      <c r="E118" s="61" t="s">
        <v>455</v>
      </c>
      <c r="F118" s="65" t="s">
        <v>504</v>
      </c>
      <c r="G118" s="32" t="s">
        <v>321</v>
      </c>
      <c r="H118" s="184"/>
      <c r="I118" s="184"/>
      <c r="J118" s="185">
        <f t="shared" si="5"/>
        <v>0</v>
      </c>
    </row>
    <row r="119" spans="1:10" s="76" customFormat="1" ht="27.75" customHeight="1" hidden="1">
      <c r="A119" s="230" t="s">
        <v>116</v>
      </c>
      <c r="B119" s="223"/>
      <c r="C119" s="124" t="s">
        <v>238</v>
      </c>
      <c r="D119" s="125" t="s">
        <v>502</v>
      </c>
      <c r="E119" s="262" t="s">
        <v>455</v>
      </c>
      <c r="F119" s="125" t="s">
        <v>504</v>
      </c>
      <c r="G119" s="224" t="s">
        <v>321</v>
      </c>
      <c r="H119" s="183"/>
      <c r="I119" s="184"/>
      <c r="J119" s="185">
        <f t="shared" si="5"/>
        <v>0</v>
      </c>
    </row>
    <row r="120" spans="1:10" s="76" customFormat="1" ht="24.75" customHeight="1" hidden="1" thickBot="1">
      <c r="A120" s="230" t="s">
        <v>411</v>
      </c>
      <c r="B120" s="223"/>
      <c r="C120" s="124" t="s">
        <v>238</v>
      </c>
      <c r="D120" s="125" t="s">
        <v>502</v>
      </c>
      <c r="E120" s="262" t="s">
        <v>455</v>
      </c>
      <c r="F120" s="125" t="s">
        <v>504</v>
      </c>
      <c r="G120" s="224" t="s">
        <v>321</v>
      </c>
      <c r="H120" s="183"/>
      <c r="I120" s="184"/>
      <c r="J120" s="185">
        <f t="shared" si="5"/>
        <v>0</v>
      </c>
    </row>
    <row r="121" spans="1:10" s="76" customFormat="1" ht="30.75" customHeight="1" hidden="1">
      <c r="A121" s="625" t="s">
        <v>524</v>
      </c>
      <c r="B121" s="626"/>
      <c r="C121" s="627" t="s">
        <v>381</v>
      </c>
      <c r="D121" s="627" t="s">
        <v>502</v>
      </c>
      <c r="E121" s="627" t="s">
        <v>401</v>
      </c>
      <c r="F121" s="627" t="s">
        <v>381</v>
      </c>
      <c r="G121" s="627" t="s">
        <v>381</v>
      </c>
      <c r="H121" s="628"/>
      <c r="I121" s="628"/>
      <c r="J121" s="185">
        <f t="shared" si="5"/>
        <v>0</v>
      </c>
    </row>
    <row r="122" spans="1:10" s="76" customFormat="1" ht="25.5">
      <c r="A122" s="406" t="s">
        <v>109</v>
      </c>
      <c r="B122" s="629"/>
      <c r="C122" s="32" t="s">
        <v>124</v>
      </c>
      <c r="D122" s="32" t="s">
        <v>502</v>
      </c>
      <c r="E122" s="133" t="s">
        <v>47</v>
      </c>
      <c r="F122" s="133" t="s">
        <v>498</v>
      </c>
      <c r="G122" s="17"/>
      <c r="H122" s="136">
        <v>481142</v>
      </c>
      <c r="I122" s="136">
        <v>481141.42</v>
      </c>
      <c r="J122" s="185">
        <f t="shared" si="5"/>
        <v>0.5800000000162981</v>
      </c>
    </row>
    <row r="123" spans="1:10" s="76" customFormat="1" ht="14.25" customHeight="1">
      <c r="A123" s="633" t="s">
        <v>548</v>
      </c>
      <c r="B123" s="629"/>
      <c r="C123" s="17"/>
      <c r="D123" s="17"/>
      <c r="E123" s="17"/>
      <c r="F123" s="17"/>
      <c r="G123" s="17"/>
      <c r="H123" s="178"/>
      <c r="I123" s="178"/>
      <c r="J123" s="181"/>
    </row>
    <row r="124" spans="1:10" s="76" customFormat="1" ht="15.75" customHeight="1">
      <c r="A124" s="263" t="s">
        <v>135</v>
      </c>
      <c r="B124" s="117"/>
      <c r="C124" s="118" t="s">
        <v>381</v>
      </c>
      <c r="D124" s="118" t="s">
        <v>318</v>
      </c>
      <c r="E124" s="118" t="s">
        <v>84</v>
      </c>
      <c r="F124" s="118" t="s">
        <v>498</v>
      </c>
      <c r="G124" s="118" t="s">
        <v>381</v>
      </c>
      <c r="H124" s="176">
        <f>SUM(H125)</f>
        <v>240000</v>
      </c>
      <c r="I124" s="176">
        <f>I125</f>
        <v>5000</v>
      </c>
      <c r="J124" s="176">
        <f aca="true" t="shared" si="6" ref="J124:J146">H124-I124</f>
        <v>235000</v>
      </c>
    </row>
    <row r="125" spans="1:10" s="76" customFormat="1" ht="18.75" customHeight="1" thickBot="1">
      <c r="A125" s="513" t="s">
        <v>303</v>
      </c>
      <c r="B125" s="129"/>
      <c r="C125" s="135" t="s">
        <v>124</v>
      </c>
      <c r="D125" s="135" t="s">
        <v>318</v>
      </c>
      <c r="E125" s="135" t="s">
        <v>84</v>
      </c>
      <c r="F125" s="135" t="s">
        <v>498</v>
      </c>
      <c r="G125" s="135" t="s">
        <v>394</v>
      </c>
      <c r="H125" s="181">
        <v>240000</v>
      </c>
      <c r="I125" s="181">
        <v>5000</v>
      </c>
      <c r="J125" s="136">
        <f t="shared" si="6"/>
        <v>235000</v>
      </c>
    </row>
    <row r="126" spans="1:10" s="76" customFormat="1" ht="21.75" customHeight="1" hidden="1">
      <c r="A126" s="100" t="s">
        <v>320</v>
      </c>
      <c r="B126" s="96"/>
      <c r="C126" s="97" t="s">
        <v>381</v>
      </c>
      <c r="D126" s="97" t="s">
        <v>318</v>
      </c>
      <c r="E126" s="97" t="s">
        <v>18</v>
      </c>
      <c r="F126" s="97" t="s">
        <v>504</v>
      </c>
      <c r="G126" s="97" t="s">
        <v>381</v>
      </c>
      <c r="H126" s="115">
        <f>SUM(H127)</f>
        <v>0</v>
      </c>
      <c r="I126" s="115">
        <f>SUM(I127)</f>
        <v>0</v>
      </c>
      <c r="J126" s="115">
        <f t="shared" si="6"/>
        <v>0</v>
      </c>
    </row>
    <row r="127" spans="1:10" s="76" customFormat="1" ht="19.5" customHeight="1" hidden="1" thickBot="1">
      <c r="A127" s="116" t="s">
        <v>322</v>
      </c>
      <c r="B127" s="256"/>
      <c r="C127" s="224" t="s">
        <v>381</v>
      </c>
      <c r="D127" s="224" t="s">
        <v>318</v>
      </c>
      <c r="E127" s="224" t="s">
        <v>18</v>
      </c>
      <c r="F127" s="224" t="s">
        <v>504</v>
      </c>
      <c r="G127" s="224" t="s">
        <v>321</v>
      </c>
      <c r="H127" s="187">
        <v>0</v>
      </c>
      <c r="I127" s="187">
        <v>0</v>
      </c>
      <c r="J127" s="187">
        <f t="shared" si="6"/>
        <v>0</v>
      </c>
    </row>
    <row r="128" spans="1:10" s="76" customFormat="1" ht="14.25" customHeight="1" thickBot="1">
      <c r="A128" s="257" t="s">
        <v>319</v>
      </c>
      <c r="B128" s="258"/>
      <c r="C128" s="259" t="s">
        <v>381</v>
      </c>
      <c r="D128" s="259" t="s">
        <v>318</v>
      </c>
      <c r="E128" s="259" t="s">
        <v>194</v>
      </c>
      <c r="F128" s="259" t="s">
        <v>381</v>
      </c>
      <c r="G128" s="259" t="s">
        <v>381</v>
      </c>
      <c r="H128" s="260">
        <f>H124+H126</f>
        <v>240000</v>
      </c>
      <c r="I128" s="260">
        <f>I124+I126</f>
        <v>5000</v>
      </c>
      <c r="J128" s="261">
        <f t="shared" si="6"/>
        <v>235000</v>
      </c>
    </row>
    <row r="129" spans="1:10" s="76" customFormat="1" ht="16.5" customHeight="1" thickBot="1">
      <c r="A129" s="255" t="s">
        <v>432</v>
      </c>
      <c r="B129" s="228"/>
      <c r="C129" s="220" t="s">
        <v>381</v>
      </c>
      <c r="D129" s="220" t="s">
        <v>143</v>
      </c>
      <c r="E129" s="220" t="s">
        <v>194</v>
      </c>
      <c r="F129" s="220" t="s">
        <v>381</v>
      </c>
      <c r="G129" s="220" t="s">
        <v>381</v>
      </c>
      <c r="H129" s="221">
        <f>H100+H128</f>
        <v>17616510</v>
      </c>
      <c r="I129" s="221">
        <f>I100+I128</f>
        <v>7417641.47</v>
      </c>
      <c r="J129" s="222">
        <f t="shared" si="6"/>
        <v>10198868.530000001</v>
      </c>
    </row>
    <row r="130" spans="1:10" s="76" customFormat="1" ht="18" customHeight="1">
      <c r="A130" s="226" t="s">
        <v>519</v>
      </c>
      <c r="B130" s="227"/>
      <c r="C130" s="119"/>
      <c r="D130" s="121"/>
      <c r="E130" s="121"/>
      <c r="F130" s="121"/>
      <c r="G130" s="119"/>
      <c r="H130" s="137"/>
      <c r="I130" s="137"/>
      <c r="J130" s="179"/>
    </row>
    <row r="131" spans="1:10" s="76" customFormat="1" ht="13.5" thickBot="1">
      <c r="A131" s="443" t="s">
        <v>527</v>
      </c>
      <c r="B131" s="400"/>
      <c r="C131" s="124"/>
      <c r="D131" s="224"/>
      <c r="E131" s="224"/>
      <c r="F131" s="224"/>
      <c r="G131" s="124"/>
      <c r="H131" s="234"/>
      <c r="I131" s="234"/>
      <c r="J131" s="187"/>
    </row>
    <row r="132" spans="1:10" s="76" customFormat="1" ht="16.5" thickBot="1">
      <c r="A132" s="591" t="s">
        <v>163</v>
      </c>
      <c r="B132" s="592"/>
      <c r="C132" s="274" t="s">
        <v>381</v>
      </c>
      <c r="D132" s="638" t="s">
        <v>404</v>
      </c>
      <c r="E132" s="632" t="s">
        <v>187</v>
      </c>
      <c r="F132" s="639" t="s">
        <v>381</v>
      </c>
      <c r="G132" s="274" t="s">
        <v>381</v>
      </c>
      <c r="H132" s="275">
        <f>H133</f>
        <v>3877830</v>
      </c>
      <c r="I132" s="275">
        <f>I133</f>
        <v>315392.25</v>
      </c>
      <c r="J132" s="276">
        <f t="shared" si="6"/>
        <v>3562437.75</v>
      </c>
    </row>
    <row r="133" spans="1:10" s="76" customFormat="1" ht="26.25" customHeight="1">
      <c r="A133" s="668" t="s">
        <v>110</v>
      </c>
      <c r="B133" s="218"/>
      <c r="C133" s="119" t="s">
        <v>124</v>
      </c>
      <c r="D133" s="121" t="s">
        <v>404</v>
      </c>
      <c r="E133" s="121" t="s">
        <v>85</v>
      </c>
      <c r="F133" s="121" t="s">
        <v>166</v>
      </c>
      <c r="G133" s="119" t="s">
        <v>394</v>
      </c>
      <c r="H133" s="137">
        <v>3877830</v>
      </c>
      <c r="I133" s="137">
        <v>315392.25</v>
      </c>
      <c r="J133" s="225">
        <f t="shared" si="6"/>
        <v>3562437.75</v>
      </c>
    </row>
    <row r="134" spans="1:10" s="76" customFormat="1" ht="12.75" hidden="1">
      <c r="A134" s="590" t="s">
        <v>393</v>
      </c>
      <c r="B134" s="17"/>
      <c r="C134" s="60" t="s">
        <v>124</v>
      </c>
      <c r="D134" s="32" t="s">
        <v>404</v>
      </c>
      <c r="E134" s="32" t="s">
        <v>165</v>
      </c>
      <c r="F134" s="32" t="s">
        <v>166</v>
      </c>
      <c r="G134" s="60" t="s">
        <v>392</v>
      </c>
      <c r="H134" s="175"/>
      <c r="I134" s="175"/>
      <c r="J134" s="187">
        <f t="shared" si="6"/>
        <v>0</v>
      </c>
    </row>
    <row r="135" spans="1:10" s="76" customFormat="1" ht="26.25" thickBot="1">
      <c r="A135" s="587" t="s">
        <v>136</v>
      </c>
      <c r="B135" s="588"/>
      <c r="C135" s="588" t="s">
        <v>381</v>
      </c>
      <c r="D135" s="588" t="s">
        <v>404</v>
      </c>
      <c r="E135" s="588" t="s">
        <v>188</v>
      </c>
      <c r="F135" s="588" t="s">
        <v>498</v>
      </c>
      <c r="G135" s="588" t="s">
        <v>381</v>
      </c>
      <c r="H135" s="589">
        <f>SUM(H136)</f>
        <v>40000</v>
      </c>
      <c r="I135" s="589">
        <f>SUM(I136)</f>
        <v>0</v>
      </c>
      <c r="J135" s="115">
        <f t="shared" si="6"/>
        <v>40000</v>
      </c>
    </row>
    <row r="136" spans="1:10" s="76" customFormat="1" ht="20.25" customHeight="1" thickBot="1">
      <c r="A136" s="529" t="s">
        <v>303</v>
      </c>
      <c r="B136" s="407"/>
      <c r="C136" s="411" t="s">
        <v>124</v>
      </c>
      <c r="D136" s="530" t="s">
        <v>404</v>
      </c>
      <c r="E136" s="530" t="s">
        <v>86</v>
      </c>
      <c r="F136" s="530" t="s">
        <v>498</v>
      </c>
      <c r="G136" s="411" t="s">
        <v>394</v>
      </c>
      <c r="H136" s="216">
        <v>40000</v>
      </c>
      <c r="I136" s="216">
        <v>0</v>
      </c>
      <c r="J136" s="225">
        <f t="shared" si="6"/>
        <v>40000</v>
      </c>
    </row>
    <row r="137" spans="1:10" s="76" customFormat="1" ht="17.25" customHeight="1" hidden="1" thickBot="1">
      <c r="A137" s="547" t="s">
        <v>347</v>
      </c>
      <c r="B137" s="258"/>
      <c r="C137" s="259" t="s">
        <v>381</v>
      </c>
      <c r="D137" s="259" t="s">
        <v>404</v>
      </c>
      <c r="E137" s="259" t="s">
        <v>547</v>
      </c>
      <c r="F137" s="259" t="s">
        <v>504</v>
      </c>
      <c r="G137" s="259" t="s">
        <v>381</v>
      </c>
      <c r="H137" s="260">
        <f>H139+H142</f>
        <v>0</v>
      </c>
      <c r="I137" s="260">
        <f>I139+I142</f>
        <v>0</v>
      </c>
      <c r="J137" s="225">
        <f t="shared" si="6"/>
        <v>0</v>
      </c>
    </row>
    <row r="138" spans="1:10" s="76" customFormat="1" ht="13.5" hidden="1" thickBot="1">
      <c r="A138" s="444" t="s">
        <v>20</v>
      </c>
      <c r="B138" s="545"/>
      <c r="C138" s="546" t="s">
        <v>381</v>
      </c>
      <c r="D138" s="546" t="s">
        <v>404</v>
      </c>
      <c r="E138" s="546" t="s">
        <v>267</v>
      </c>
      <c r="F138" s="546" t="s">
        <v>504</v>
      </c>
      <c r="G138" s="118" t="s">
        <v>381</v>
      </c>
      <c r="H138" s="176">
        <f>SUM(H139)</f>
        <v>0</v>
      </c>
      <c r="I138" s="176">
        <f>SUM(I139)</f>
        <v>0</v>
      </c>
      <c r="J138" s="225">
        <f t="shared" si="6"/>
        <v>0</v>
      </c>
    </row>
    <row r="139" spans="1:10" s="76" customFormat="1" ht="15.75" customHeight="1" hidden="1">
      <c r="A139" s="114" t="s">
        <v>346</v>
      </c>
      <c r="B139" s="20"/>
      <c r="C139" s="60" t="s">
        <v>238</v>
      </c>
      <c r="D139" s="65" t="s">
        <v>404</v>
      </c>
      <c r="E139" s="65" t="s">
        <v>456</v>
      </c>
      <c r="F139" s="65" t="s">
        <v>504</v>
      </c>
      <c r="G139" s="61" t="s">
        <v>321</v>
      </c>
      <c r="H139" s="174"/>
      <c r="I139" s="177"/>
      <c r="J139" s="225">
        <f t="shared" si="6"/>
        <v>0</v>
      </c>
    </row>
    <row r="140" spans="1:10" s="76" customFormat="1" ht="26.25" customHeight="1" hidden="1">
      <c r="A140" s="114" t="s">
        <v>167</v>
      </c>
      <c r="B140" s="20"/>
      <c r="C140" s="60" t="s">
        <v>238</v>
      </c>
      <c r="D140" s="65" t="s">
        <v>404</v>
      </c>
      <c r="E140" s="65" t="s">
        <v>43</v>
      </c>
      <c r="F140" s="65" t="s">
        <v>498</v>
      </c>
      <c r="G140" s="61" t="s">
        <v>392</v>
      </c>
      <c r="H140" s="177"/>
      <c r="I140" s="177"/>
      <c r="J140" s="225">
        <f t="shared" si="6"/>
        <v>0</v>
      </c>
    </row>
    <row r="141" spans="1:10" s="76" customFormat="1" ht="24.75" customHeight="1" hidden="1">
      <c r="A141" s="197" t="s">
        <v>21</v>
      </c>
      <c r="B141" s="198"/>
      <c r="C141" s="43" t="s">
        <v>238</v>
      </c>
      <c r="D141" s="43" t="s">
        <v>404</v>
      </c>
      <c r="E141" s="43" t="s">
        <v>269</v>
      </c>
      <c r="F141" s="43" t="s">
        <v>504</v>
      </c>
      <c r="G141" s="97" t="s">
        <v>381</v>
      </c>
      <c r="H141" s="115"/>
      <c r="I141" s="115"/>
      <c r="J141" s="225">
        <f t="shared" si="6"/>
        <v>0</v>
      </c>
    </row>
    <row r="142" spans="1:10" s="76" customFormat="1" ht="12.75" customHeight="1" hidden="1">
      <c r="A142" s="114" t="s">
        <v>346</v>
      </c>
      <c r="B142" s="20"/>
      <c r="C142" s="60" t="s">
        <v>238</v>
      </c>
      <c r="D142" s="65" t="s">
        <v>404</v>
      </c>
      <c r="E142" s="65" t="s">
        <v>268</v>
      </c>
      <c r="F142" s="65" t="s">
        <v>504</v>
      </c>
      <c r="G142" s="61" t="s">
        <v>321</v>
      </c>
      <c r="H142" s="177"/>
      <c r="I142" s="177"/>
      <c r="J142" s="225">
        <f t="shared" si="6"/>
        <v>0</v>
      </c>
    </row>
    <row r="143" spans="1:10" s="76" customFormat="1" ht="13.5" customHeight="1" hidden="1">
      <c r="A143" s="197" t="s">
        <v>51</v>
      </c>
      <c r="B143" s="99"/>
      <c r="C143" s="97" t="s">
        <v>381</v>
      </c>
      <c r="D143" s="97" t="s">
        <v>404</v>
      </c>
      <c r="E143" s="97" t="s">
        <v>22</v>
      </c>
      <c r="F143" s="97" t="s">
        <v>504</v>
      </c>
      <c r="G143" s="97" t="s">
        <v>381</v>
      </c>
      <c r="H143" s="115"/>
      <c r="I143" s="115"/>
      <c r="J143" s="225">
        <f t="shared" si="6"/>
        <v>0</v>
      </c>
    </row>
    <row r="144" spans="1:10" s="76" customFormat="1" ht="14.25" customHeight="1" hidden="1">
      <c r="A144" s="114" t="s">
        <v>259</v>
      </c>
      <c r="B144" s="20"/>
      <c r="C144" s="60" t="s">
        <v>381</v>
      </c>
      <c r="D144" s="65" t="s">
        <v>404</v>
      </c>
      <c r="E144" s="65" t="s">
        <v>22</v>
      </c>
      <c r="F144" s="65" t="s">
        <v>504</v>
      </c>
      <c r="G144" s="61" t="s">
        <v>321</v>
      </c>
      <c r="H144" s="177"/>
      <c r="I144" s="177"/>
      <c r="J144" s="225">
        <f t="shared" si="6"/>
        <v>0</v>
      </c>
    </row>
    <row r="145" spans="1:10" s="76" customFormat="1" ht="30" customHeight="1" hidden="1">
      <c r="A145" s="637" t="s">
        <v>52</v>
      </c>
      <c r="B145" s="126"/>
      <c r="C145" s="111" t="s">
        <v>381</v>
      </c>
      <c r="D145" s="111" t="s">
        <v>404</v>
      </c>
      <c r="E145" s="111" t="s">
        <v>24</v>
      </c>
      <c r="F145" s="111" t="s">
        <v>504</v>
      </c>
      <c r="G145" s="111" t="s">
        <v>381</v>
      </c>
      <c r="H145" s="182"/>
      <c r="I145" s="182"/>
      <c r="J145" s="225">
        <f t="shared" si="6"/>
        <v>0</v>
      </c>
    </row>
    <row r="146" spans="1:10" s="76" customFormat="1" ht="30" customHeight="1" thickBot="1">
      <c r="A146" s="532" t="s">
        <v>106</v>
      </c>
      <c r="B146" s="533"/>
      <c r="C146" s="259" t="s">
        <v>381</v>
      </c>
      <c r="D146" s="259" t="s">
        <v>404</v>
      </c>
      <c r="E146" s="259" t="s">
        <v>189</v>
      </c>
      <c r="F146" s="259" t="s">
        <v>498</v>
      </c>
      <c r="G146" s="259" t="s">
        <v>381</v>
      </c>
      <c r="H146" s="260">
        <f>H147</f>
        <v>993900</v>
      </c>
      <c r="I146" s="640">
        <f>I147</f>
        <v>557223.64</v>
      </c>
      <c r="J146" s="643">
        <f t="shared" si="6"/>
        <v>436676.36</v>
      </c>
    </row>
    <row r="147" spans="1:10" s="76" customFormat="1" ht="21" customHeight="1" thickBot="1">
      <c r="A147" s="622" t="s">
        <v>291</v>
      </c>
      <c r="B147" s="495"/>
      <c r="C147" s="411" t="s">
        <v>124</v>
      </c>
      <c r="D147" s="544" t="s">
        <v>404</v>
      </c>
      <c r="E147" s="504" t="s">
        <v>87</v>
      </c>
      <c r="F147" s="544" t="s">
        <v>498</v>
      </c>
      <c r="G147" s="497" t="s">
        <v>392</v>
      </c>
      <c r="H147" s="512">
        <v>993900</v>
      </c>
      <c r="I147" s="498">
        <v>557223.64</v>
      </c>
      <c r="J147" s="216">
        <f aca="true" t="shared" si="7" ref="J147:J159">H147-I147</f>
        <v>436676.36</v>
      </c>
    </row>
    <row r="148" spans="1:10" s="76" customFormat="1" ht="13.5" customHeight="1" thickBot="1">
      <c r="A148" s="532" t="s">
        <v>140</v>
      </c>
      <c r="B148" s="533"/>
      <c r="C148" s="259" t="s">
        <v>381</v>
      </c>
      <c r="D148" s="259" t="s">
        <v>404</v>
      </c>
      <c r="E148" s="259" t="s">
        <v>87</v>
      </c>
      <c r="F148" s="259" t="s">
        <v>498</v>
      </c>
      <c r="G148" s="259" t="s">
        <v>381</v>
      </c>
      <c r="H148" s="260">
        <f>SUM(H139:H147)</f>
        <v>1987800</v>
      </c>
      <c r="I148" s="260">
        <f>SUM(I149:I150)</f>
        <v>0</v>
      </c>
      <c r="J148" s="261">
        <f t="shared" si="7"/>
        <v>1987800</v>
      </c>
    </row>
    <row r="149" spans="1:10" s="76" customFormat="1" ht="18" customHeight="1" hidden="1" thickBot="1">
      <c r="A149" s="531" t="s">
        <v>303</v>
      </c>
      <c r="B149" s="412"/>
      <c r="C149" s="119" t="s">
        <v>238</v>
      </c>
      <c r="D149" s="504" t="s">
        <v>404</v>
      </c>
      <c r="E149" s="504" t="s">
        <v>141</v>
      </c>
      <c r="F149" s="504" t="s">
        <v>498</v>
      </c>
      <c r="G149" s="413" t="s">
        <v>391</v>
      </c>
      <c r="H149" s="437"/>
      <c r="I149" s="414"/>
      <c r="J149" s="137">
        <f t="shared" si="7"/>
        <v>0</v>
      </c>
    </row>
    <row r="150" spans="1:10" s="76" customFormat="1" ht="16.5" customHeight="1" hidden="1" thickBot="1">
      <c r="A150" s="513" t="s">
        <v>303</v>
      </c>
      <c r="B150" s="264"/>
      <c r="C150" s="124" t="s">
        <v>238</v>
      </c>
      <c r="D150" s="125" t="s">
        <v>404</v>
      </c>
      <c r="E150" s="125" t="s">
        <v>141</v>
      </c>
      <c r="F150" s="125" t="s">
        <v>498</v>
      </c>
      <c r="G150" s="262" t="s">
        <v>392</v>
      </c>
      <c r="H150" s="184">
        <f>30000-30000</f>
        <v>0</v>
      </c>
      <c r="I150" s="183">
        <v>0</v>
      </c>
      <c r="J150" s="216">
        <f t="shared" si="7"/>
        <v>0</v>
      </c>
    </row>
    <row r="151" spans="1:10" s="76" customFormat="1" ht="15" customHeight="1" thickBot="1">
      <c r="A151" s="257" t="s">
        <v>405</v>
      </c>
      <c r="B151" s="258"/>
      <c r="C151" s="259" t="s">
        <v>381</v>
      </c>
      <c r="D151" s="259" t="s">
        <v>404</v>
      </c>
      <c r="E151" s="259" t="s">
        <v>156</v>
      </c>
      <c r="F151" s="259" t="s">
        <v>381</v>
      </c>
      <c r="G151" s="259" t="s">
        <v>381</v>
      </c>
      <c r="H151" s="260">
        <f>H132+H135+H146</f>
        <v>4911730</v>
      </c>
      <c r="I151" s="260">
        <f>I133+I134+I135+I138+I140+I147+I148</f>
        <v>872615.89</v>
      </c>
      <c r="J151" s="261">
        <f t="shared" si="7"/>
        <v>4039114.11</v>
      </c>
    </row>
    <row r="152" spans="1:10" s="76" customFormat="1" ht="18" customHeight="1">
      <c r="A152" s="569" t="s">
        <v>528</v>
      </c>
      <c r="B152" s="265"/>
      <c r="C152" s="119"/>
      <c r="D152" s="266"/>
      <c r="E152" s="266"/>
      <c r="F152" s="266"/>
      <c r="G152" s="266"/>
      <c r="H152" s="179"/>
      <c r="I152" s="179"/>
      <c r="J152" s="180"/>
    </row>
    <row r="153" spans="1:10" s="76" customFormat="1" ht="36" customHeight="1" hidden="1">
      <c r="A153" s="100" t="s">
        <v>253</v>
      </c>
      <c r="B153" s="96"/>
      <c r="C153" s="97" t="s">
        <v>381</v>
      </c>
      <c r="D153" s="97" t="s">
        <v>406</v>
      </c>
      <c r="E153" s="97" t="s">
        <v>241</v>
      </c>
      <c r="F153" s="97" t="s">
        <v>507</v>
      </c>
      <c r="G153" s="97" t="s">
        <v>381</v>
      </c>
      <c r="H153" s="391">
        <f>H154+H156</f>
        <v>0</v>
      </c>
      <c r="I153" s="115">
        <f>I154+I156</f>
        <v>0</v>
      </c>
      <c r="J153" s="136">
        <f t="shared" si="7"/>
        <v>0</v>
      </c>
    </row>
    <row r="154" spans="1:10" s="76" customFormat="1" ht="33" customHeight="1" hidden="1">
      <c r="A154" s="196" t="s">
        <v>340</v>
      </c>
      <c r="B154" s="96"/>
      <c r="C154" s="97" t="s">
        <v>381</v>
      </c>
      <c r="D154" s="97" t="s">
        <v>406</v>
      </c>
      <c r="E154" s="97" t="s">
        <v>323</v>
      </c>
      <c r="F154" s="97" t="s">
        <v>507</v>
      </c>
      <c r="G154" s="97" t="s">
        <v>381</v>
      </c>
      <c r="H154" s="115">
        <f>SUM(H155)</f>
        <v>0</v>
      </c>
      <c r="I154" s="115">
        <f>SUM(I155)</f>
        <v>0</v>
      </c>
      <c r="J154" s="136">
        <f t="shared" si="7"/>
        <v>0</v>
      </c>
    </row>
    <row r="155" spans="1:10" s="76" customFormat="1" ht="33.75" customHeight="1" hidden="1">
      <c r="A155" s="114" t="s">
        <v>235</v>
      </c>
      <c r="B155" s="120"/>
      <c r="C155" s="119" t="s">
        <v>381</v>
      </c>
      <c r="D155" s="121" t="s">
        <v>406</v>
      </c>
      <c r="E155" s="121" t="s">
        <v>323</v>
      </c>
      <c r="F155" s="121" t="s">
        <v>507</v>
      </c>
      <c r="G155" s="121" t="s">
        <v>403</v>
      </c>
      <c r="H155" s="180">
        <v>0</v>
      </c>
      <c r="I155" s="180">
        <v>0</v>
      </c>
      <c r="J155" s="136">
        <f t="shared" si="7"/>
        <v>0</v>
      </c>
    </row>
    <row r="156" spans="1:10" s="76" customFormat="1" ht="29.25" customHeight="1" hidden="1">
      <c r="A156" s="196" t="s">
        <v>174</v>
      </c>
      <c r="B156" s="117"/>
      <c r="C156" s="118" t="s">
        <v>381</v>
      </c>
      <c r="D156" s="118" t="s">
        <v>406</v>
      </c>
      <c r="E156" s="118" t="s">
        <v>407</v>
      </c>
      <c r="F156" s="118" t="s">
        <v>507</v>
      </c>
      <c r="G156" s="118" t="s">
        <v>381</v>
      </c>
      <c r="H156" s="176">
        <f>SUM(H157)</f>
        <v>0</v>
      </c>
      <c r="I156" s="176">
        <f>SUM(I157)</f>
        <v>0</v>
      </c>
      <c r="J156" s="136">
        <f t="shared" si="7"/>
        <v>0</v>
      </c>
    </row>
    <row r="157" spans="1:10" s="76" customFormat="1" ht="42.75" customHeight="1" hidden="1">
      <c r="A157" s="230" t="s">
        <v>235</v>
      </c>
      <c r="B157" s="223"/>
      <c r="C157" s="124" t="s">
        <v>381</v>
      </c>
      <c r="D157" s="125" t="s">
        <v>406</v>
      </c>
      <c r="E157" s="125" t="s">
        <v>407</v>
      </c>
      <c r="F157" s="125" t="s">
        <v>507</v>
      </c>
      <c r="G157" s="125" t="s">
        <v>403</v>
      </c>
      <c r="H157" s="184">
        <v>0</v>
      </c>
      <c r="I157" s="184">
        <v>0</v>
      </c>
      <c r="J157" s="136">
        <f t="shared" si="7"/>
        <v>0</v>
      </c>
    </row>
    <row r="158" spans="1:10" s="76" customFormat="1" ht="27" customHeight="1">
      <c r="A158" s="581" t="s">
        <v>98</v>
      </c>
      <c r="B158" s="582"/>
      <c r="C158" s="583" t="s">
        <v>381</v>
      </c>
      <c r="D158" s="584" t="s">
        <v>406</v>
      </c>
      <c r="E158" s="619" t="s">
        <v>88</v>
      </c>
      <c r="F158" s="584" t="s">
        <v>381</v>
      </c>
      <c r="G158" s="584" t="s">
        <v>381</v>
      </c>
      <c r="H158" s="585">
        <f>H159</f>
        <v>1000000</v>
      </c>
      <c r="I158" s="585">
        <f>I159</f>
        <v>160700</v>
      </c>
      <c r="J158" s="586">
        <f t="shared" si="7"/>
        <v>839300</v>
      </c>
    </row>
    <row r="159" spans="1:10" s="76" customFormat="1" ht="31.5" customHeight="1" thickBot="1">
      <c r="A159" s="114" t="s">
        <v>97</v>
      </c>
      <c r="B159" s="18"/>
      <c r="C159" s="60" t="s">
        <v>124</v>
      </c>
      <c r="D159" s="65" t="s">
        <v>406</v>
      </c>
      <c r="E159" s="65" t="s">
        <v>88</v>
      </c>
      <c r="F159" s="65" t="s">
        <v>507</v>
      </c>
      <c r="G159" s="65" t="s">
        <v>410</v>
      </c>
      <c r="H159" s="177">
        <v>1000000</v>
      </c>
      <c r="I159" s="177">
        <v>160700</v>
      </c>
      <c r="J159" s="136">
        <f t="shared" si="7"/>
        <v>839300</v>
      </c>
    </row>
    <row r="160" spans="1:10" s="76" customFormat="1" ht="31.5" customHeight="1" hidden="1">
      <c r="A160" s="444" t="s">
        <v>25</v>
      </c>
      <c r="B160" s="117"/>
      <c r="C160" s="118" t="s">
        <v>381</v>
      </c>
      <c r="D160" s="118" t="s">
        <v>406</v>
      </c>
      <c r="E160" s="118" t="s">
        <v>273</v>
      </c>
      <c r="F160" s="118" t="s">
        <v>504</v>
      </c>
      <c r="G160" s="118" t="s">
        <v>381</v>
      </c>
      <c r="H160" s="176">
        <f>SUM(H161:H161)</f>
        <v>0</v>
      </c>
      <c r="I160" s="445">
        <f>SUM(I161:I161)</f>
        <v>0</v>
      </c>
      <c r="J160" s="176">
        <f>H160-I160</f>
        <v>0</v>
      </c>
    </row>
    <row r="161" spans="1:10" s="76" customFormat="1" ht="13.5" customHeight="1" hidden="1" thickBot="1">
      <c r="A161" s="230" t="s">
        <v>346</v>
      </c>
      <c r="B161" s="256"/>
      <c r="C161" s="124" t="s">
        <v>238</v>
      </c>
      <c r="D161" s="224" t="s">
        <v>406</v>
      </c>
      <c r="E161" s="224" t="s">
        <v>274</v>
      </c>
      <c r="F161" s="224" t="s">
        <v>504</v>
      </c>
      <c r="G161" s="224" t="s">
        <v>321</v>
      </c>
      <c r="H161" s="187">
        <v>0</v>
      </c>
      <c r="I161" s="267">
        <v>0</v>
      </c>
      <c r="J161" s="225">
        <f>H161-I161</f>
        <v>0</v>
      </c>
    </row>
    <row r="162" spans="1:10" s="76" customFormat="1" ht="13.5" thickBot="1">
      <c r="A162" s="268" t="s">
        <v>408</v>
      </c>
      <c r="B162" s="258"/>
      <c r="C162" s="259" t="s">
        <v>381</v>
      </c>
      <c r="D162" s="259" t="s">
        <v>406</v>
      </c>
      <c r="E162" s="259" t="s">
        <v>194</v>
      </c>
      <c r="F162" s="259" t="s">
        <v>381</v>
      </c>
      <c r="G162" s="259" t="s">
        <v>381</v>
      </c>
      <c r="H162" s="260">
        <f>H158+H160</f>
        <v>1000000</v>
      </c>
      <c r="I162" s="260">
        <f>I158+I160</f>
        <v>160700</v>
      </c>
      <c r="J162" s="548">
        <f>H162-I162</f>
        <v>839300</v>
      </c>
    </row>
    <row r="163" spans="1:10" s="76" customFormat="1" ht="18.75" customHeight="1" thickBot="1">
      <c r="A163" s="229" t="s">
        <v>529</v>
      </c>
      <c r="B163" s="120"/>
      <c r="C163" s="119"/>
      <c r="D163" s="218"/>
      <c r="E163" s="218"/>
      <c r="F163" s="218"/>
      <c r="G163" s="218"/>
      <c r="H163" s="179"/>
      <c r="I163" s="179"/>
      <c r="J163" s="136">
        <f aca="true" t="shared" si="8" ref="J163:J169">H163-I163</f>
        <v>0</v>
      </c>
    </row>
    <row r="164" spans="1:10" s="76" customFormat="1" ht="10.5" customHeight="1" hidden="1">
      <c r="A164" s="201" t="s">
        <v>412</v>
      </c>
      <c r="B164" s="202"/>
      <c r="C164" s="203" t="s">
        <v>381</v>
      </c>
      <c r="D164" s="203" t="s">
        <v>413</v>
      </c>
      <c r="E164" s="203" t="s">
        <v>414</v>
      </c>
      <c r="F164" s="203" t="s">
        <v>498</v>
      </c>
      <c r="G164" s="203" t="s">
        <v>381</v>
      </c>
      <c r="H164" s="204">
        <f>SUM(H165:H167)</f>
        <v>0</v>
      </c>
      <c r="I164" s="204">
        <f>SUM(I165:I167)</f>
        <v>0</v>
      </c>
      <c r="J164" s="136">
        <f t="shared" si="8"/>
        <v>0</v>
      </c>
    </row>
    <row r="165" spans="1:10" s="76" customFormat="1" ht="14.25" customHeight="1" hidden="1">
      <c r="A165" s="20" t="s">
        <v>390</v>
      </c>
      <c r="B165" s="20"/>
      <c r="C165" s="60" t="s">
        <v>381</v>
      </c>
      <c r="D165" s="65" t="s">
        <v>413</v>
      </c>
      <c r="E165" s="65" t="s">
        <v>414</v>
      </c>
      <c r="F165" s="65" t="s">
        <v>498</v>
      </c>
      <c r="G165" s="61" t="s">
        <v>391</v>
      </c>
      <c r="H165" s="174">
        <v>0</v>
      </c>
      <c r="I165" s="174">
        <v>0</v>
      </c>
      <c r="J165" s="136">
        <f t="shared" si="8"/>
        <v>0</v>
      </c>
    </row>
    <row r="166" spans="1:10" s="76" customFormat="1" ht="15" customHeight="1" hidden="1">
      <c r="A166" s="113" t="s">
        <v>233</v>
      </c>
      <c r="B166" s="18"/>
      <c r="C166" s="60" t="s">
        <v>381</v>
      </c>
      <c r="D166" s="65" t="s">
        <v>413</v>
      </c>
      <c r="E166" s="65" t="s">
        <v>414</v>
      </c>
      <c r="F166" s="65" t="s">
        <v>498</v>
      </c>
      <c r="G166" s="61" t="s">
        <v>392</v>
      </c>
      <c r="H166" s="174">
        <v>0</v>
      </c>
      <c r="I166" s="174">
        <v>0</v>
      </c>
      <c r="J166" s="136">
        <f t="shared" si="8"/>
        <v>0</v>
      </c>
    </row>
    <row r="167" spans="1:10" s="76" customFormat="1" ht="20.25" customHeight="1" hidden="1">
      <c r="A167" s="446" t="s">
        <v>233</v>
      </c>
      <c r="B167" s="223"/>
      <c r="C167" s="124" t="s">
        <v>381</v>
      </c>
      <c r="D167" s="125" t="s">
        <v>413</v>
      </c>
      <c r="E167" s="125" t="s">
        <v>414</v>
      </c>
      <c r="F167" s="125" t="s">
        <v>498</v>
      </c>
      <c r="G167" s="262" t="s">
        <v>394</v>
      </c>
      <c r="H167" s="183">
        <v>0</v>
      </c>
      <c r="I167" s="183">
        <v>0</v>
      </c>
      <c r="J167" s="187">
        <f t="shared" si="8"/>
        <v>0</v>
      </c>
    </row>
    <row r="168" spans="1:10" s="76" customFormat="1" ht="15" customHeight="1" thickBot="1">
      <c r="A168" s="599" t="s">
        <v>177</v>
      </c>
      <c r="B168" s="598"/>
      <c r="C168" s="274" t="s">
        <v>381</v>
      </c>
      <c r="D168" s="274" t="s">
        <v>413</v>
      </c>
      <c r="E168" s="274" t="s">
        <v>250</v>
      </c>
      <c r="F168" s="274" t="s">
        <v>381</v>
      </c>
      <c r="G168" s="274" t="s">
        <v>381</v>
      </c>
      <c r="H168" s="275">
        <f>H169+H178</f>
        <v>8000000</v>
      </c>
      <c r="I168" s="275">
        <f>I169+I178</f>
        <v>3789603.46</v>
      </c>
      <c r="J168" s="276">
        <f t="shared" si="8"/>
        <v>4210396.54</v>
      </c>
    </row>
    <row r="169" spans="1:10" s="76" customFormat="1" ht="20.25" customHeight="1">
      <c r="A169" s="597" t="s">
        <v>291</v>
      </c>
      <c r="B169" s="543"/>
      <c r="C169" s="411" t="s">
        <v>124</v>
      </c>
      <c r="D169" s="544" t="s">
        <v>413</v>
      </c>
      <c r="E169" s="544" t="s">
        <v>89</v>
      </c>
      <c r="F169" s="544" t="s">
        <v>498</v>
      </c>
      <c r="G169" s="497" t="s">
        <v>391</v>
      </c>
      <c r="H169" s="498">
        <v>8000000</v>
      </c>
      <c r="I169" s="498">
        <v>3789603.46</v>
      </c>
      <c r="J169" s="180">
        <f t="shared" si="8"/>
        <v>4210396.54</v>
      </c>
    </row>
    <row r="170" spans="1:10" s="76" customFormat="1" ht="16.5" customHeight="1" hidden="1">
      <c r="A170" s="507" t="s">
        <v>307</v>
      </c>
      <c r="B170" s="461"/>
      <c r="C170" s="97" t="s">
        <v>381</v>
      </c>
      <c r="D170" s="97" t="s">
        <v>413</v>
      </c>
      <c r="E170" s="97" t="s">
        <v>260</v>
      </c>
      <c r="F170" s="97" t="s">
        <v>381</v>
      </c>
      <c r="G170" s="97" t="s">
        <v>381</v>
      </c>
      <c r="H170" s="115">
        <f>SUM(H171:H172)</f>
        <v>0</v>
      </c>
      <c r="I170" s="115">
        <f>SUM(I171:I172)</f>
        <v>0</v>
      </c>
      <c r="J170" s="176">
        <f>H170-I170</f>
        <v>0</v>
      </c>
    </row>
    <row r="171" spans="1:10" s="76" customFormat="1" ht="19.5" customHeight="1" hidden="1">
      <c r="A171" s="462" t="s">
        <v>303</v>
      </c>
      <c r="B171" s="463"/>
      <c r="C171" s="60" t="s">
        <v>238</v>
      </c>
      <c r="D171" s="32" t="s">
        <v>413</v>
      </c>
      <c r="E171" s="32" t="s">
        <v>260</v>
      </c>
      <c r="F171" s="32" t="s">
        <v>498</v>
      </c>
      <c r="G171" s="60" t="s">
        <v>392</v>
      </c>
      <c r="H171" s="175">
        <v>0</v>
      </c>
      <c r="I171" s="175">
        <v>0</v>
      </c>
      <c r="J171" s="136">
        <f>H171-I171</f>
        <v>0</v>
      </c>
    </row>
    <row r="172" spans="1:10" s="76" customFormat="1" ht="12.75" customHeight="1" hidden="1" thickBot="1">
      <c r="A172" s="508" t="s">
        <v>261</v>
      </c>
      <c r="B172" s="509"/>
      <c r="C172" s="124" t="s">
        <v>238</v>
      </c>
      <c r="D172" s="224" t="s">
        <v>413</v>
      </c>
      <c r="E172" s="224" t="s">
        <v>260</v>
      </c>
      <c r="F172" s="224" t="s">
        <v>503</v>
      </c>
      <c r="G172" s="124" t="s">
        <v>396</v>
      </c>
      <c r="H172" s="234">
        <v>0</v>
      </c>
      <c r="I172" s="234">
        <v>0</v>
      </c>
      <c r="J172" s="187">
        <f>H172-I172</f>
        <v>0</v>
      </c>
    </row>
    <row r="173" spans="1:10" s="76" customFormat="1" ht="13.5" hidden="1" thickBot="1">
      <c r="A173" s="505" t="s">
        <v>308</v>
      </c>
      <c r="B173" s="506"/>
      <c r="C173" s="259" t="s">
        <v>381</v>
      </c>
      <c r="D173" s="259" t="s">
        <v>413</v>
      </c>
      <c r="E173" s="555" t="s">
        <v>547</v>
      </c>
      <c r="F173" s="555">
        <v>540</v>
      </c>
      <c r="G173" s="259" t="s">
        <v>381</v>
      </c>
      <c r="H173" s="260">
        <f>H177+H181+H184+H189+H198</f>
        <v>0</v>
      </c>
      <c r="I173" s="260">
        <f>I177+I181+I184+I189+I198</f>
        <v>0</v>
      </c>
      <c r="J173" s="261">
        <f aca="true" t="shared" si="9" ref="J173:J203">H173-I173</f>
        <v>0</v>
      </c>
    </row>
    <row r="174" spans="1:10" s="76" customFormat="1" ht="12.75" hidden="1">
      <c r="A174" s="549"/>
      <c r="B174" s="550"/>
      <c r="C174" s="407"/>
      <c r="D174" s="407"/>
      <c r="E174" s="551"/>
      <c r="F174" s="551"/>
      <c r="G174" s="407"/>
      <c r="H174" s="408"/>
      <c r="I174" s="408"/>
      <c r="J174" s="552"/>
    </row>
    <row r="175" spans="1:10" s="76" customFormat="1" ht="12.75" hidden="1">
      <c r="A175" s="549"/>
      <c r="B175" s="550"/>
      <c r="C175" s="407"/>
      <c r="D175" s="407"/>
      <c r="E175" s="551"/>
      <c r="F175" s="551"/>
      <c r="G175" s="407"/>
      <c r="H175" s="408"/>
      <c r="I175" s="408"/>
      <c r="J175" s="552"/>
    </row>
    <row r="176" spans="1:10" s="76" customFormat="1" ht="12.75" hidden="1">
      <c r="A176" s="549"/>
      <c r="B176" s="550"/>
      <c r="C176" s="407"/>
      <c r="D176" s="407"/>
      <c r="E176" s="551"/>
      <c r="F176" s="551"/>
      <c r="G176" s="407"/>
      <c r="H176" s="408"/>
      <c r="I176" s="408"/>
      <c r="J176" s="552"/>
    </row>
    <row r="177" spans="1:10" s="76" customFormat="1" ht="12.75" hidden="1">
      <c r="A177" s="553" t="s">
        <v>348</v>
      </c>
      <c r="B177" s="554"/>
      <c r="C177" s="218" t="s">
        <v>381</v>
      </c>
      <c r="D177" s="218" t="s">
        <v>413</v>
      </c>
      <c r="E177" s="218" t="s">
        <v>275</v>
      </c>
      <c r="F177" s="218" t="s">
        <v>504</v>
      </c>
      <c r="G177" s="218" t="s">
        <v>381</v>
      </c>
      <c r="H177" s="179">
        <f>H178</f>
        <v>0</v>
      </c>
      <c r="I177" s="179">
        <f>I178</f>
        <v>0</v>
      </c>
      <c r="J177" s="179">
        <f t="shared" si="9"/>
        <v>0</v>
      </c>
    </row>
    <row r="178" spans="1:10" s="76" customFormat="1" ht="25.5" hidden="1">
      <c r="A178" s="114" t="s">
        <v>68</v>
      </c>
      <c r="B178" s="20"/>
      <c r="C178" s="60" t="s">
        <v>238</v>
      </c>
      <c r="D178" s="65" t="s">
        <v>413</v>
      </c>
      <c r="E178" s="65" t="s">
        <v>276</v>
      </c>
      <c r="F178" s="65" t="s">
        <v>504</v>
      </c>
      <c r="G178" s="61" t="s">
        <v>321</v>
      </c>
      <c r="H178" s="174">
        <v>0</v>
      </c>
      <c r="I178" s="177">
        <v>0</v>
      </c>
      <c r="J178" s="137">
        <f t="shared" si="9"/>
        <v>0</v>
      </c>
    </row>
    <row r="179" spans="1:10" s="76" customFormat="1" ht="17.25" customHeight="1">
      <c r="A179" s="556" t="s">
        <v>178</v>
      </c>
      <c r="B179" s="205"/>
      <c r="C179" s="203" t="s">
        <v>381</v>
      </c>
      <c r="D179" s="203" t="s">
        <v>413</v>
      </c>
      <c r="E179" s="203" t="s">
        <v>250</v>
      </c>
      <c r="F179" s="203" t="s">
        <v>381</v>
      </c>
      <c r="G179" s="203" t="s">
        <v>381</v>
      </c>
      <c r="H179" s="204">
        <f>H180+H181</f>
        <v>2000000</v>
      </c>
      <c r="I179" s="204">
        <f>I180+I181</f>
        <v>436997.42</v>
      </c>
      <c r="J179" s="206">
        <f t="shared" si="9"/>
        <v>1563002.58</v>
      </c>
    </row>
    <row r="180" spans="1:10" s="76" customFormat="1" ht="25.5">
      <c r="A180" s="114" t="s">
        <v>291</v>
      </c>
      <c r="B180" s="20"/>
      <c r="C180" s="60" t="s">
        <v>124</v>
      </c>
      <c r="D180" s="65" t="s">
        <v>413</v>
      </c>
      <c r="E180" s="65" t="s">
        <v>90</v>
      </c>
      <c r="F180" s="65" t="s">
        <v>498</v>
      </c>
      <c r="G180" s="61" t="s">
        <v>392</v>
      </c>
      <c r="H180" s="174">
        <v>2000000</v>
      </c>
      <c r="I180" s="177">
        <v>436997.42</v>
      </c>
      <c r="J180" s="137">
        <f t="shared" si="9"/>
        <v>1563002.58</v>
      </c>
    </row>
    <row r="181" spans="1:10" s="76" customFormat="1" ht="15.75" customHeight="1" hidden="1">
      <c r="A181" s="196" t="s">
        <v>26</v>
      </c>
      <c r="B181" s="198"/>
      <c r="C181" s="43" t="s">
        <v>381</v>
      </c>
      <c r="D181" s="43" t="s">
        <v>413</v>
      </c>
      <c r="E181" s="43" t="s">
        <v>28</v>
      </c>
      <c r="F181" s="43" t="s">
        <v>504</v>
      </c>
      <c r="G181" s="43" t="s">
        <v>381</v>
      </c>
      <c r="H181" s="44">
        <f>SUM(H182)</f>
        <v>0</v>
      </c>
      <c r="I181" s="44">
        <f>SUM(I182)</f>
        <v>0</v>
      </c>
      <c r="J181" s="199">
        <f t="shared" si="9"/>
        <v>0</v>
      </c>
    </row>
    <row r="182" spans="1:10" s="76" customFormat="1" ht="14.25" customHeight="1" hidden="1">
      <c r="A182" s="114" t="s">
        <v>346</v>
      </c>
      <c r="B182" s="20"/>
      <c r="C182" s="60" t="s">
        <v>238</v>
      </c>
      <c r="D182" s="65" t="s">
        <v>413</v>
      </c>
      <c r="E182" s="65" t="s">
        <v>28</v>
      </c>
      <c r="F182" s="65" t="s">
        <v>504</v>
      </c>
      <c r="G182" s="61" t="s">
        <v>321</v>
      </c>
      <c r="H182" s="174">
        <v>0</v>
      </c>
      <c r="I182" s="177">
        <v>0</v>
      </c>
      <c r="J182" s="137">
        <f t="shared" si="9"/>
        <v>0</v>
      </c>
    </row>
    <row r="183" spans="1:10" s="76" customFormat="1" ht="15" customHeight="1">
      <c r="A183" s="556" t="s">
        <v>179</v>
      </c>
      <c r="B183" s="205"/>
      <c r="C183" s="203" t="s">
        <v>381</v>
      </c>
      <c r="D183" s="203" t="s">
        <v>413</v>
      </c>
      <c r="E183" s="203" t="s">
        <v>251</v>
      </c>
      <c r="F183" s="203" t="s">
        <v>381</v>
      </c>
      <c r="G183" s="203" t="s">
        <v>381</v>
      </c>
      <c r="H183" s="204">
        <f>H184+H186</f>
        <v>391810</v>
      </c>
      <c r="I183" s="204">
        <f>I184+I186</f>
        <v>0</v>
      </c>
      <c r="J183" s="206">
        <f t="shared" si="9"/>
        <v>391810</v>
      </c>
    </row>
    <row r="184" spans="1:10" s="76" customFormat="1" ht="12.75" hidden="1">
      <c r="A184" s="122" t="s">
        <v>324</v>
      </c>
      <c r="B184" s="99"/>
      <c r="C184" s="97" t="s">
        <v>381</v>
      </c>
      <c r="D184" s="97" t="s">
        <v>413</v>
      </c>
      <c r="E184" s="97" t="s">
        <v>277</v>
      </c>
      <c r="F184" s="97" t="s">
        <v>504</v>
      </c>
      <c r="G184" s="97" t="s">
        <v>381</v>
      </c>
      <c r="H184" s="115">
        <f>SUM(H185)</f>
        <v>0</v>
      </c>
      <c r="I184" s="115">
        <f>SUM(I185)</f>
        <v>0</v>
      </c>
      <c r="J184" s="115">
        <f t="shared" si="9"/>
        <v>0</v>
      </c>
    </row>
    <row r="185" spans="1:10" s="76" customFormat="1" ht="25.5" hidden="1">
      <c r="A185" s="114" t="s">
        <v>54</v>
      </c>
      <c r="B185" s="20"/>
      <c r="C185" s="60" t="s">
        <v>238</v>
      </c>
      <c r="D185" s="65" t="s">
        <v>413</v>
      </c>
      <c r="E185" s="65" t="s">
        <v>277</v>
      </c>
      <c r="F185" s="65" t="s">
        <v>504</v>
      </c>
      <c r="G185" s="61" t="s">
        <v>321</v>
      </c>
      <c r="H185" s="174">
        <v>0</v>
      </c>
      <c r="I185" s="177">
        <v>0</v>
      </c>
      <c r="J185" s="137">
        <f t="shared" si="9"/>
        <v>0</v>
      </c>
    </row>
    <row r="186" spans="1:10" s="76" customFormat="1" ht="18" customHeight="1">
      <c r="A186" s="114" t="s">
        <v>291</v>
      </c>
      <c r="B186" s="264"/>
      <c r="C186" s="124" t="s">
        <v>124</v>
      </c>
      <c r="D186" s="125" t="s">
        <v>413</v>
      </c>
      <c r="E186" s="125" t="s">
        <v>190</v>
      </c>
      <c r="F186" s="125" t="s">
        <v>498</v>
      </c>
      <c r="G186" s="262" t="s">
        <v>392</v>
      </c>
      <c r="H186" s="183">
        <v>391810</v>
      </c>
      <c r="I186" s="184">
        <v>0</v>
      </c>
      <c r="J186" s="137">
        <f t="shared" si="9"/>
        <v>391810</v>
      </c>
    </row>
    <row r="187" spans="1:10" s="76" customFormat="1" ht="15" customHeight="1">
      <c r="A187" s="556" t="s">
        <v>180</v>
      </c>
      <c r="B187" s="557"/>
      <c r="C187" s="209" t="s">
        <v>381</v>
      </c>
      <c r="D187" s="209" t="s">
        <v>413</v>
      </c>
      <c r="E187" s="209" t="s">
        <v>252</v>
      </c>
      <c r="F187" s="209" t="s">
        <v>381</v>
      </c>
      <c r="G187" s="209" t="s">
        <v>381</v>
      </c>
      <c r="H187" s="211">
        <f>H188+H189</f>
        <v>700000</v>
      </c>
      <c r="I187" s="211">
        <f>I188+I189</f>
        <v>103577.9</v>
      </c>
      <c r="J187" s="206">
        <f t="shared" si="9"/>
        <v>596422.1</v>
      </c>
    </row>
    <row r="188" spans="1:10" s="76" customFormat="1" ht="19.5" customHeight="1">
      <c r="A188" s="114" t="s">
        <v>291</v>
      </c>
      <c r="B188" s="558"/>
      <c r="C188" s="224" t="s">
        <v>124</v>
      </c>
      <c r="D188" s="224" t="s">
        <v>413</v>
      </c>
      <c r="E188" s="224" t="s">
        <v>91</v>
      </c>
      <c r="F188" s="224" t="s">
        <v>498</v>
      </c>
      <c r="G188" s="224" t="s">
        <v>392</v>
      </c>
      <c r="H188" s="187">
        <v>700000</v>
      </c>
      <c r="I188" s="187">
        <v>103577.9</v>
      </c>
      <c r="J188" s="137">
        <f t="shared" si="9"/>
        <v>596422.1</v>
      </c>
    </row>
    <row r="189" spans="1:10" s="76" customFormat="1" ht="12.75" hidden="1">
      <c r="A189" s="99" t="s">
        <v>325</v>
      </c>
      <c r="B189" s="126"/>
      <c r="C189" s="111" t="s">
        <v>381</v>
      </c>
      <c r="D189" s="111" t="s">
        <v>413</v>
      </c>
      <c r="E189" s="111" t="s">
        <v>278</v>
      </c>
      <c r="F189" s="111" t="s">
        <v>504</v>
      </c>
      <c r="G189" s="111" t="s">
        <v>381</v>
      </c>
      <c r="H189" s="182">
        <f>SUM(H190)</f>
        <v>0</v>
      </c>
      <c r="I189" s="182">
        <f>SUM(I190)</f>
        <v>0</v>
      </c>
      <c r="J189" s="115">
        <f t="shared" si="9"/>
        <v>0</v>
      </c>
    </row>
    <row r="190" spans="1:10" s="76" customFormat="1" ht="25.5" hidden="1">
      <c r="A190" s="114" t="s">
        <v>123</v>
      </c>
      <c r="B190" s="244"/>
      <c r="C190" s="60" t="s">
        <v>238</v>
      </c>
      <c r="D190" s="65" t="s">
        <v>413</v>
      </c>
      <c r="E190" s="65" t="s">
        <v>278</v>
      </c>
      <c r="F190" s="65" t="s">
        <v>504</v>
      </c>
      <c r="G190" s="65" t="s">
        <v>321</v>
      </c>
      <c r="H190" s="174">
        <v>0</v>
      </c>
      <c r="I190" s="177">
        <v>0</v>
      </c>
      <c r="J190" s="175">
        <f t="shared" si="9"/>
        <v>0</v>
      </c>
    </row>
    <row r="191" spans="1:10" s="76" customFormat="1" ht="17.25" customHeight="1">
      <c r="A191" s="559" t="s">
        <v>195</v>
      </c>
      <c r="B191" s="557"/>
      <c r="C191" s="209" t="s">
        <v>381</v>
      </c>
      <c r="D191" s="209" t="s">
        <v>413</v>
      </c>
      <c r="E191" s="209" t="s">
        <v>191</v>
      </c>
      <c r="F191" s="209" t="s">
        <v>381</v>
      </c>
      <c r="G191" s="209" t="s">
        <v>381</v>
      </c>
      <c r="H191" s="211">
        <f>H192+H193+H194+H198+H195+H200</f>
        <v>4490170</v>
      </c>
      <c r="I191" s="211">
        <f>I192+I193+I194+I198+I195+I200</f>
        <v>188219.2</v>
      </c>
      <c r="J191" s="204">
        <f t="shared" si="9"/>
        <v>4301950.8</v>
      </c>
    </row>
    <row r="192" spans="1:10" s="76" customFormat="1" ht="21" customHeight="1" thickBot="1">
      <c r="A192" s="114" t="s">
        <v>291</v>
      </c>
      <c r="B192" s="560"/>
      <c r="C192" s="32" t="s">
        <v>124</v>
      </c>
      <c r="D192" s="32" t="s">
        <v>413</v>
      </c>
      <c r="E192" s="32" t="s">
        <v>92</v>
      </c>
      <c r="F192" s="32" t="s">
        <v>498</v>
      </c>
      <c r="G192" s="32" t="s">
        <v>392</v>
      </c>
      <c r="H192" s="136">
        <v>4490170</v>
      </c>
      <c r="I192" s="136">
        <v>188219.2</v>
      </c>
      <c r="J192" s="175">
        <f t="shared" si="9"/>
        <v>4301950.8</v>
      </c>
    </row>
    <row r="193" spans="1:10" s="76" customFormat="1" ht="12.75" hidden="1">
      <c r="A193" s="114" t="s">
        <v>393</v>
      </c>
      <c r="B193" s="560"/>
      <c r="C193" s="32" t="s">
        <v>124</v>
      </c>
      <c r="D193" s="32" t="s">
        <v>413</v>
      </c>
      <c r="E193" s="32" t="s">
        <v>243</v>
      </c>
      <c r="F193" s="32" t="s">
        <v>498</v>
      </c>
      <c r="G193" s="32" t="s">
        <v>394</v>
      </c>
      <c r="H193" s="136">
        <v>0</v>
      </c>
      <c r="I193" s="136">
        <v>0</v>
      </c>
      <c r="J193" s="175">
        <f t="shared" si="9"/>
        <v>0</v>
      </c>
    </row>
    <row r="194" spans="1:10" s="76" customFormat="1" ht="12.75" hidden="1">
      <c r="A194" s="114" t="s">
        <v>234</v>
      </c>
      <c r="B194" s="244"/>
      <c r="C194" s="60" t="s">
        <v>124</v>
      </c>
      <c r="D194" s="65" t="s">
        <v>413</v>
      </c>
      <c r="E194" s="32" t="s">
        <v>243</v>
      </c>
      <c r="F194" s="65" t="s">
        <v>498</v>
      </c>
      <c r="G194" s="65" t="s">
        <v>397</v>
      </c>
      <c r="H194" s="177">
        <v>0</v>
      </c>
      <c r="I194" s="177">
        <v>0</v>
      </c>
      <c r="J194" s="175">
        <f t="shared" si="9"/>
        <v>0</v>
      </c>
    </row>
    <row r="195" spans="1:10" s="76" customFormat="1" ht="12.75" hidden="1">
      <c r="A195" s="600" t="s">
        <v>181</v>
      </c>
      <c r="B195" s="99"/>
      <c r="C195" s="97" t="s">
        <v>381</v>
      </c>
      <c r="D195" s="97" t="s">
        <v>413</v>
      </c>
      <c r="E195" s="97" t="s">
        <v>182</v>
      </c>
      <c r="F195" s="97" t="s">
        <v>381</v>
      </c>
      <c r="G195" s="97" t="s">
        <v>381</v>
      </c>
      <c r="H195" s="115">
        <f>SUM(H196:H197)</f>
        <v>0</v>
      </c>
      <c r="I195" s="115">
        <f>SUM(I196:I197)</f>
        <v>0</v>
      </c>
      <c r="J195" s="115">
        <f t="shared" si="9"/>
        <v>0</v>
      </c>
    </row>
    <row r="196" spans="1:10" s="76" customFormat="1" ht="15" customHeight="1" hidden="1">
      <c r="A196" s="114" t="s">
        <v>183</v>
      </c>
      <c r="B196" s="244"/>
      <c r="C196" s="60" t="s">
        <v>238</v>
      </c>
      <c r="D196" s="65" t="s">
        <v>413</v>
      </c>
      <c r="E196" s="32" t="s">
        <v>260</v>
      </c>
      <c r="F196" s="65" t="s">
        <v>498</v>
      </c>
      <c r="G196" s="65" t="s">
        <v>392</v>
      </c>
      <c r="H196" s="174"/>
      <c r="I196" s="177"/>
      <c r="J196" s="175">
        <f t="shared" si="9"/>
        <v>0</v>
      </c>
    </row>
    <row r="197" spans="1:10" s="76" customFormat="1" ht="12.75" hidden="1">
      <c r="A197" s="114" t="s">
        <v>261</v>
      </c>
      <c r="B197" s="244"/>
      <c r="C197" s="60" t="s">
        <v>238</v>
      </c>
      <c r="D197" s="65" t="s">
        <v>413</v>
      </c>
      <c r="E197" s="32" t="s">
        <v>182</v>
      </c>
      <c r="F197" s="65" t="s">
        <v>503</v>
      </c>
      <c r="G197" s="65" t="s">
        <v>396</v>
      </c>
      <c r="H197" s="174"/>
      <c r="I197" s="177"/>
      <c r="J197" s="175">
        <f t="shared" si="9"/>
        <v>0</v>
      </c>
    </row>
    <row r="198" spans="1:10" s="76" customFormat="1" ht="16.5" customHeight="1" hidden="1">
      <c r="A198" s="200" t="s">
        <v>310</v>
      </c>
      <c r="B198" s="99"/>
      <c r="C198" s="97" t="s">
        <v>381</v>
      </c>
      <c r="D198" s="97" t="s">
        <v>413</v>
      </c>
      <c r="E198" s="101">
        <v>9902914</v>
      </c>
      <c r="F198" s="101">
        <v>540</v>
      </c>
      <c r="G198" s="97" t="s">
        <v>381</v>
      </c>
      <c r="H198" s="115">
        <f>SUM(H199)</f>
        <v>0</v>
      </c>
      <c r="I198" s="115">
        <f>SUM(I199)</f>
        <v>0</v>
      </c>
      <c r="J198" s="115">
        <f t="shared" si="9"/>
        <v>0</v>
      </c>
    </row>
    <row r="199" spans="1:10" s="76" customFormat="1" ht="25.5" hidden="1">
      <c r="A199" s="114" t="s">
        <v>55</v>
      </c>
      <c r="B199" s="20"/>
      <c r="C199" s="60" t="s">
        <v>238</v>
      </c>
      <c r="D199" s="65" t="s">
        <v>413</v>
      </c>
      <c r="E199" s="66">
        <v>9902914</v>
      </c>
      <c r="F199" s="66">
        <v>540</v>
      </c>
      <c r="G199" s="61" t="s">
        <v>321</v>
      </c>
      <c r="H199" s="177"/>
      <c r="I199" s="177"/>
      <c r="J199" s="137">
        <f t="shared" si="9"/>
        <v>0</v>
      </c>
    </row>
    <row r="200" spans="1:10" s="76" customFormat="1" ht="16.5" customHeight="1" hidden="1">
      <c r="A200" s="207" t="s">
        <v>175</v>
      </c>
      <c r="B200" s="208"/>
      <c r="C200" s="209" t="s">
        <v>381</v>
      </c>
      <c r="D200" s="209" t="s">
        <v>413</v>
      </c>
      <c r="E200" s="210">
        <v>9902790</v>
      </c>
      <c r="F200" s="210">
        <v>244</v>
      </c>
      <c r="G200" s="209" t="s">
        <v>381</v>
      </c>
      <c r="H200" s="211">
        <f>H201+H202+H203+H204+H205+H206+H207</f>
        <v>0</v>
      </c>
      <c r="I200" s="211">
        <f>I201+I202+I203+I204+I205+I206+I207</f>
        <v>0</v>
      </c>
      <c r="J200" s="204">
        <f t="shared" si="9"/>
        <v>0</v>
      </c>
    </row>
    <row r="201" spans="1:10" s="76" customFormat="1" ht="18" customHeight="1" hidden="1">
      <c r="A201" s="132" t="s">
        <v>388</v>
      </c>
      <c r="B201" s="130"/>
      <c r="C201" s="131" t="s">
        <v>381</v>
      </c>
      <c r="D201" s="133" t="s">
        <v>413</v>
      </c>
      <c r="E201" s="134">
        <v>6000500</v>
      </c>
      <c r="F201" s="134">
        <v>244</v>
      </c>
      <c r="G201" s="133" t="s">
        <v>389</v>
      </c>
      <c r="H201" s="185">
        <v>0</v>
      </c>
      <c r="I201" s="186">
        <v>0</v>
      </c>
      <c r="J201" s="136">
        <f t="shared" si="9"/>
        <v>0</v>
      </c>
    </row>
    <row r="202" spans="1:10" s="76" customFormat="1" ht="16.5" customHeight="1" hidden="1">
      <c r="A202" s="20" t="s">
        <v>115</v>
      </c>
      <c r="B202" s="103"/>
      <c r="C202" s="60" t="s">
        <v>381</v>
      </c>
      <c r="D202" s="32" t="s">
        <v>413</v>
      </c>
      <c r="E202" s="63">
        <v>6000500</v>
      </c>
      <c r="F202" s="63">
        <v>244</v>
      </c>
      <c r="G202" s="32" t="s">
        <v>392</v>
      </c>
      <c r="H202" s="136">
        <v>0</v>
      </c>
      <c r="I202" s="136">
        <v>0</v>
      </c>
      <c r="J202" s="136">
        <f t="shared" si="9"/>
        <v>0</v>
      </c>
    </row>
    <row r="203" spans="1:10" s="76" customFormat="1" ht="18" customHeight="1" hidden="1">
      <c r="A203" s="20" t="s">
        <v>393</v>
      </c>
      <c r="B203" s="103"/>
      <c r="C203" s="60" t="s">
        <v>381</v>
      </c>
      <c r="D203" s="32" t="s">
        <v>413</v>
      </c>
      <c r="E203" s="63">
        <v>6000500</v>
      </c>
      <c r="F203" s="63">
        <v>244</v>
      </c>
      <c r="G203" s="32" t="s">
        <v>394</v>
      </c>
      <c r="H203" s="136">
        <v>0</v>
      </c>
      <c r="I203" s="136">
        <v>0</v>
      </c>
      <c r="J203" s="180">
        <f t="shared" si="9"/>
        <v>0</v>
      </c>
    </row>
    <row r="204" spans="1:10" s="76" customFormat="1" ht="19.5" customHeight="1" hidden="1">
      <c r="A204" s="21" t="s">
        <v>395</v>
      </c>
      <c r="B204" s="21"/>
      <c r="C204" s="60" t="s">
        <v>381</v>
      </c>
      <c r="D204" s="65" t="s">
        <v>413</v>
      </c>
      <c r="E204" s="66">
        <v>6000500</v>
      </c>
      <c r="F204" s="66">
        <v>244</v>
      </c>
      <c r="G204" s="62">
        <v>290</v>
      </c>
      <c r="H204" s="177">
        <v>0</v>
      </c>
      <c r="I204" s="174">
        <v>0</v>
      </c>
      <c r="J204" s="137">
        <f aca="true" t="shared" si="10" ref="J204:J209">H204-I204</f>
        <v>0</v>
      </c>
    </row>
    <row r="205" spans="1:10" s="76" customFormat="1" ht="17.25" customHeight="1" hidden="1" thickBot="1">
      <c r="A205" s="20" t="s">
        <v>227</v>
      </c>
      <c r="B205" s="21"/>
      <c r="C205" s="60" t="s">
        <v>238</v>
      </c>
      <c r="D205" s="65" t="s">
        <v>413</v>
      </c>
      <c r="E205" s="66">
        <v>9902790</v>
      </c>
      <c r="F205" s="66">
        <v>244</v>
      </c>
      <c r="G205" s="62">
        <v>310</v>
      </c>
      <c r="H205" s="177"/>
      <c r="I205" s="174"/>
      <c r="J205" s="137">
        <f t="shared" si="10"/>
        <v>0</v>
      </c>
    </row>
    <row r="206" spans="1:10" s="76" customFormat="1" ht="9" customHeight="1" hidden="1">
      <c r="A206" s="20" t="s">
        <v>234</v>
      </c>
      <c r="B206" s="20"/>
      <c r="C206" s="60" t="s">
        <v>381</v>
      </c>
      <c r="D206" s="65" t="s">
        <v>413</v>
      </c>
      <c r="E206" s="66">
        <v>6000500</v>
      </c>
      <c r="F206" s="66">
        <v>244</v>
      </c>
      <c r="G206" s="61" t="s">
        <v>397</v>
      </c>
      <c r="H206" s="177">
        <v>0</v>
      </c>
      <c r="I206" s="174">
        <v>0</v>
      </c>
      <c r="J206" s="137">
        <f t="shared" si="10"/>
        <v>0</v>
      </c>
    </row>
    <row r="207" spans="1:10" s="76" customFormat="1" ht="16.5" customHeight="1" hidden="1" thickBot="1">
      <c r="A207" s="269" t="s">
        <v>117</v>
      </c>
      <c r="B207" s="264"/>
      <c r="C207" s="124" t="s">
        <v>381</v>
      </c>
      <c r="D207" s="125" t="s">
        <v>413</v>
      </c>
      <c r="E207" s="232">
        <v>6000500</v>
      </c>
      <c r="F207" s="232">
        <v>852</v>
      </c>
      <c r="G207" s="262" t="s">
        <v>396</v>
      </c>
      <c r="H207" s="184">
        <v>0</v>
      </c>
      <c r="I207" s="183">
        <v>0</v>
      </c>
      <c r="J207" s="216">
        <f t="shared" si="10"/>
        <v>0</v>
      </c>
    </row>
    <row r="208" spans="1:10" s="76" customFormat="1" ht="13.5" thickBot="1">
      <c r="A208" s="270" t="s">
        <v>415</v>
      </c>
      <c r="B208" s="258"/>
      <c r="C208" s="259" t="s">
        <v>381</v>
      </c>
      <c r="D208" s="259" t="s">
        <v>413</v>
      </c>
      <c r="E208" s="259" t="s">
        <v>194</v>
      </c>
      <c r="F208" s="259" t="s">
        <v>381</v>
      </c>
      <c r="G208" s="259" t="s">
        <v>381</v>
      </c>
      <c r="H208" s="260">
        <f>H168+H179+H183+H187+H191+H170</f>
        <v>15581980</v>
      </c>
      <c r="I208" s="260">
        <f>I168+I179+I183+I187+I191+I170</f>
        <v>4518397.98</v>
      </c>
      <c r="J208" s="261">
        <f t="shared" si="10"/>
        <v>11063582.02</v>
      </c>
    </row>
    <row r="209" spans="1:10" s="76" customFormat="1" ht="16.5" thickBot="1">
      <c r="A209" s="460" t="s">
        <v>430</v>
      </c>
      <c r="B209" s="228"/>
      <c r="C209" s="220" t="s">
        <v>381</v>
      </c>
      <c r="D209" s="220" t="s">
        <v>146</v>
      </c>
      <c r="E209" s="220" t="s">
        <v>194</v>
      </c>
      <c r="F209" s="220" t="s">
        <v>381</v>
      </c>
      <c r="G209" s="220" t="s">
        <v>381</v>
      </c>
      <c r="H209" s="221">
        <f>H151+H162+H208</f>
        <v>21493710</v>
      </c>
      <c r="I209" s="221">
        <f>I151+I162+I208</f>
        <v>5551713.87</v>
      </c>
      <c r="J209" s="222">
        <f t="shared" si="10"/>
        <v>15941996.129999999</v>
      </c>
    </row>
    <row r="210" spans="1:10" s="76" customFormat="1" ht="17.25" customHeight="1">
      <c r="A210" s="226" t="s">
        <v>520</v>
      </c>
      <c r="B210" s="229"/>
      <c r="C210" s="119"/>
      <c r="D210" s="119"/>
      <c r="E210" s="119"/>
      <c r="F210" s="119"/>
      <c r="G210" s="119"/>
      <c r="H210" s="137"/>
      <c r="I210" s="137"/>
      <c r="J210" s="137"/>
    </row>
    <row r="211" spans="1:10" s="76" customFormat="1" ht="14.25" customHeight="1">
      <c r="A211" s="447" t="s">
        <v>5</v>
      </c>
      <c r="B211" s="410"/>
      <c r="C211" s="411"/>
      <c r="D211" s="411"/>
      <c r="E211" s="411"/>
      <c r="F211" s="411"/>
      <c r="G211" s="411"/>
      <c r="H211" s="216"/>
      <c r="I211" s="216"/>
      <c r="J211" s="216"/>
    </row>
    <row r="212" spans="1:10" s="76" customFormat="1" ht="14.25" customHeight="1">
      <c r="A212" s="456" t="s">
        <v>193</v>
      </c>
      <c r="B212" s="457"/>
      <c r="C212" s="97" t="s">
        <v>381</v>
      </c>
      <c r="D212" s="97" t="s">
        <v>416</v>
      </c>
      <c r="E212" s="97" t="s">
        <v>249</v>
      </c>
      <c r="F212" s="97" t="s">
        <v>381</v>
      </c>
      <c r="G212" s="97" t="s">
        <v>381</v>
      </c>
      <c r="H212" s="115">
        <f>SUM(H213:H214)</f>
        <v>20000</v>
      </c>
      <c r="I212" s="115">
        <f>SUM(I214)</f>
        <v>0</v>
      </c>
      <c r="J212" s="115">
        <f>H212-I212</f>
        <v>20000</v>
      </c>
    </row>
    <row r="213" spans="1:10" s="76" customFormat="1" ht="14.25" customHeight="1" thickBot="1">
      <c r="A213" s="114" t="s">
        <v>291</v>
      </c>
      <c r="B213" s="103"/>
      <c r="C213" s="32" t="s">
        <v>124</v>
      </c>
      <c r="D213" s="32" t="s">
        <v>416</v>
      </c>
      <c r="E213" s="32" t="s">
        <v>249</v>
      </c>
      <c r="F213" s="32" t="s">
        <v>498</v>
      </c>
      <c r="G213" s="32"/>
      <c r="H213" s="136">
        <v>20000</v>
      </c>
      <c r="I213" s="178">
        <v>0</v>
      </c>
      <c r="J213" s="136">
        <f>H213-I213</f>
        <v>20000</v>
      </c>
    </row>
    <row r="214" spans="1:10" s="76" customFormat="1" ht="25.5" customHeight="1" hidden="1" thickBot="1">
      <c r="A214" s="622" t="s">
        <v>71</v>
      </c>
      <c r="B214" s="634"/>
      <c r="C214" s="411" t="s">
        <v>238</v>
      </c>
      <c r="D214" s="544" t="s">
        <v>416</v>
      </c>
      <c r="E214" s="635">
        <v>9902915</v>
      </c>
      <c r="F214" s="544" t="s">
        <v>504</v>
      </c>
      <c r="G214" s="636">
        <v>251</v>
      </c>
      <c r="H214" s="498"/>
      <c r="I214" s="498"/>
      <c r="J214" s="216">
        <f>H214-I214</f>
        <v>0</v>
      </c>
    </row>
    <row r="215" spans="1:10" s="76" customFormat="1" ht="16.5" hidden="1" thickBot="1">
      <c r="A215" s="465" t="s">
        <v>42</v>
      </c>
      <c r="B215" s="273"/>
      <c r="C215" s="274" t="s">
        <v>381</v>
      </c>
      <c r="D215" s="274" t="s">
        <v>148</v>
      </c>
      <c r="E215" s="274" t="s">
        <v>192</v>
      </c>
      <c r="F215" s="274" t="s">
        <v>381</v>
      </c>
      <c r="G215" s="274" t="s">
        <v>381</v>
      </c>
      <c r="H215" s="275"/>
      <c r="I215" s="275"/>
      <c r="J215" s="276">
        <f>H215-I215</f>
        <v>0</v>
      </c>
    </row>
    <row r="216" spans="1:10" s="76" customFormat="1" ht="12.75" hidden="1">
      <c r="A216" s="409" t="s">
        <v>549</v>
      </c>
      <c r="B216" s="464"/>
      <c r="C216" s="218"/>
      <c r="D216" s="218"/>
      <c r="E216" s="218"/>
      <c r="F216" s="218"/>
      <c r="G216" s="218"/>
      <c r="H216" s="179"/>
      <c r="I216" s="179"/>
      <c r="J216" s="179"/>
    </row>
    <row r="217" spans="1:10" s="76" customFormat="1" ht="17.25" customHeight="1" hidden="1">
      <c r="A217" s="196" t="s">
        <v>27</v>
      </c>
      <c r="B217" s="102"/>
      <c r="C217" s="97" t="s">
        <v>381</v>
      </c>
      <c r="D217" s="97" t="s">
        <v>417</v>
      </c>
      <c r="E217" s="101">
        <v>5210600</v>
      </c>
      <c r="F217" s="97" t="s">
        <v>381</v>
      </c>
      <c r="G217" s="97" t="s">
        <v>381</v>
      </c>
      <c r="H217" s="115">
        <f>SUM(H218:H218)</f>
        <v>0</v>
      </c>
      <c r="I217" s="115">
        <f>SUM(I218:I218)</f>
        <v>0</v>
      </c>
      <c r="J217" s="176">
        <f aca="true" t="shared" si="11" ref="J217:J237">H217-I217</f>
        <v>0</v>
      </c>
    </row>
    <row r="218" spans="1:10" s="76" customFormat="1" ht="15.75" customHeight="1" hidden="1" thickBot="1">
      <c r="A218" s="230" t="s">
        <v>311</v>
      </c>
      <c r="B218" s="271"/>
      <c r="C218" s="224" t="s">
        <v>381</v>
      </c>
      <c r="D218" s="224" t="s">
        <v>417</v>
      </c>
      <c r="E218" s="233">
        <v>5210616</v>
      </c>
      <c r="F218" s="224" t="s">
        <v>504</v>
      </c>
      <c r="G218" s="224" t="s">
        <v>321</v>
      </c>
      <c r="H218" s="187">
        <v>0</v>
      </c>
      <c r="I218" s="187">
        <v>0</v>
      </c>
      <c r="J218" s="225">
        <f t="shared" si="11"/>
        <v>0</v>
      </c>
    </row>
    <row r="219" spans="1:10" s="76" customFormat="1" ht="13.5" hidden="1" thickBot="1">
      <c r="A219" s="272" t="s">
        <v>341</v>
      </c>
      <c r="B219" s="273"/>
      <c r="C219" s="274" t="s">
        <v>381</v>
      </c>
      <c r="D219" s="274" t="s">
        <v>417</v>
      </c>
      <c r="E219" s="274" t="s">
        <v>401</v>
      </c>
      <c r="F219" s="274" t="s">
        <v>381</v>
      </c>
      <c r="G219" s="274" t="s">
        <v>381</v>
      </c>
      <c r="H219" s="275">
        <f>H217</f>
        <v>0</v>
      </c>
      <c r="I219" s="275">
        <f>I217</f>
        <v>0</v>
      </c>
      <c r="J219" s="276">
        <f t="shared" si="11"/>
        <v>0</v>
      </c>
    </row>
    <row r="220" spans="1:10" s="76" customFormat="1" ht="16.5" thickBot="1">
      <c r="A220" s="460" t="s">
        <v>433</v>
      </c>
      <c r="B220" s="228"/>
      <c r="C220" s="220" t="s">
        <v>381</v>
      </c>
      <c r="D220" s="220" t="s">
        <v>148</v>
      </c>
      <c r="E220" s="220" t="s">
        <v>192</v>
      </c>
      <c r="F220" s="220" t="s">
        <v>381</v>
      </c>
      <c r="G220" s="220" t="s">
        <v>381</v>
      </c>
      <c r="H220" s="221">
        <f>H212</f>
        <v>20000</v>
      </c>
      <c r="I220" s="221">
        <f>I212</f>
        <v>0</v>
      </c>
      <c r="J220" s="563">
        <f t="shared" si="11"/>
        <v>20000</v>
      </c>
    </row>
    <row r="221" spans="1:10" s="76" customFormat="1" ht="14.25" customHeight="1">
      <c r="A221" s="253" t="s">
        <v>6</v>
      </c>
      <c r="B221" s="410"/>
      <c r="C221" s="411"/>
      <c r="D221" s="407"/>
      <c r="E221" s="407"/>
      <c r="F221" s="407"/>
      <c r="G221" s="407"/>
      <c r="H221" s="408"/>
      <c r="I221" s="408"/>
      <c r="J221" s="180">
        <f t="shared" si="11"/>
        <v>0</v>
      </c>
    </row>
    <row r="222" spans="1:10" s="76" customFormat="1" ht="12" customHeight="1">
      <c r="A222" s="443" t="s">
        <v>13</v>
      </c>
      <c r="B222" s="448"/>
      <c r="C222" s="124"/>
      <c r="D222" s="400"/>
      <c r="E222" s="400"/>
      <c r="F222" s="400"/>
      <c r="G222" s="400"/>
      <c r="H222" s="449"/>
      <c r="I222" s="449"/>
      <c r="J222" s="136">
        <f t="shared" si="11"/>
        <v>0</v>
      </c>
    </row>
    <row r="223" spans="1:10" s="76" customFormat="1" ht="12.75" customHeight="1">
      <c r="A223" s="564" t="s">
        <v>244</v>
      </c>
      <c r="B223" s="566"/>
      <c r="C223" s="209" t="s">
        <v>381</v>
      </c>
      <c r="D223" s="209" t="s">
        <v>418</v>
      </c>
      <c r="E223" s="209" t="s">
        <v>93</v>
      </c>
      <c r="F223" s="209" t="s">
        <v>381</v>
      </c>
      <c r="G223" s="209" t="s">
        <v>381</v>
      </c>
      <c r="H223" s="211">
        <f>H224</f>
        <v>82000</v>
      </c>
      <c r="I223" s="211">
        <f>I224</f>
        <v>20000</v>
      </c>
      <c r="J223" s="204">
        <f t="shared" si="11"/>
        <v>62000</v>
      </c>
    </row>
    <row r="224" spans="1:10" s="76" customFormat="1" ht="15" customHeight="1" thickBot="1">
      <c r="A224" s="562" t="s">
        <v>291</v>
      </c>
      <c r="B224" s="448"/>
      <c r="C224" s="124" t="s">
        <v>124</v>
      </c>
      <c r="D224" s="224" t="s">
        <v>418</v>
      </c>
      <c r="E224" s="224" t="s">
        <v>93</v>
      </c>
      <c r="F224" s="224" t="s">
        <v>498</v>
      </c>
      <c r="G224" s="224" t="s">
        <v>394</v>
      </c>
      <c r="H224" s="187">
        <v>82000</v>
      </c>
      <c r="I224" s="187">
        <v>20000</v>
      </c>
      <c r="J224" s="136">
        <f t="shared" si="11"/>
        <v>62000</v>
      </c>
    </row>
    <row r="225" spans="1:10" s="76" customFormat="1" ht="19.5" customHeight="1" hidden="1">
      <c r="A225" s="459" t="s">
        <v>171</v>
      </c>
      <c r="B225" s="457"/>
      <c r="C225" s="97" t="s">
        <v>238</v>
      </c>
      <c r="D225" s="97" t="s">
        <v>418</v>
      </c>
      <c r="E225" s="101">
        <v>9902917</v>
      </c>
      <c r="F225" s="97" t="s">
        <v>504</v>
      </c>
      <c r="G225" s="97" t="s">
        <v>381</v>
      </c>
      <c r="H225" s="115">
        <f>H226</f>
        <v>0</v>
      </c>
      <c r="I225" s="115">
        <f>I226</f>
        <v>0</v>
      </c>
      <c r="J225" s="176">
        <f t="shared" si="11"/>
        <v>0</v>
      </c>
    </row>
    <row r="226" spans="1:10" s="76" customFormat="1" ht="15.75" customHeight="1" hidden="1" thickBot="1">
      <c r="A226" s="230" t="s">
        <v>126</v>
      </c>
      <c r="B226" s="231"/>
      <c r="C226" s="124" t="s">
        <v>238</v>
      </c>
      <c r="D226" s="125" t="s">
        <v>418</v>
      </c>
      <c r="E226" s="232">
        <v>9902917</v>
      </c>
      <c r="F226" s="125" t="s">
        <v>504</v>
      </c>
      <c r="G226" s="233">
        <v>251</v>
      </c>
      <c r="H226" s="183">
        <f>12000-12000</f>
        <v>0</v>
      </c>
      <c r="I226" s="234">
        <v>0</v>
      </c>
      <c r="J226" s="216">
        <f t="shared" si="11"/>
        <v>0</v>
      </c>
    </row>
    <row r="227" spans="1:10" s="76" customFormat="1" ht="16.5" customHeight="1" thickBot="1">
      <c r="A227" s="685" t="s">
        <v>434</v>
      </c>
      <c r="B227" s="686"/>
      <c r="C227" s="220" t="s">
        <v>381</v>
      </c>
      <c r="D227" s="220" t="s">
        <v>149</v>
      </c>
      <c r="E227" s="220" t="s">
        <v>194</v>
      </c>
      <c r="F227" s="220" t="s">
        <v>381</v>
      </c>
      <c r="G227" s="220" t="s">
        <v>381</v>
      </c>
      <c r="H227" s="221">
        <f>H223+H225</f>
        <v>82000</v>
      </c>
      <c r="I227" s="687">
        <f>I223+I225</f>
        <v>20000</v>
      </c>
      <c r="J227" s="222">
        <f t="shared" si="11"/>
        <v>62000</v>
      </c>
    </row>
    <row r="228" spans="1:10" s="76" customFormat="1" ht="16.5" customHeight="1">
      <c r="A228" s="226" t="s">
        <v>58</v>
      </c>
      <c r="B228" s="229"/>
      <c r="C228" s="218"/>
      <c r="D228" s="218"/>
      <c r="E228" s="218"/>
      <c r="F228" s="218"/>
      <c r="G228" s="218"/>
      <c r="H228" s="179"/>
      <c r="I228" s="677"/>
      <c r="J228" s="180">
        <f t="shared" si="11"/>
        <v>0</v>
      </c>
    </row>
    <row r="229" spans="1:10" s="76" customFormat="1" ht="16.5" customHeight="1">
      <c r="A229" s="443" t="s">
        <v>59</v>
      </c>
      <c r="B229" s="561"/>
      <c r="C229" s="17"/>
      <c r="D229" s="17"/>
      <c r="E229" s="17"/>
      <c r="F229" s="17"/>
      <c r="G229" s="17"/>
      <c r="H229" s="178"/>
      <c r="I229" s="675"/>
      <c r="J229" s="136">
        <f t="shared" si="11"/>
        <v>0</v>
      </c>
    </row>
    <row r="230" spans="1:10" s="76" customFormat="1" ht="15" customHeight="1">
      <c r="A230" s="564" t="s">
        <v>65</v>
      </c>
      <c r="B230" s="565"/>
      <c r="C230" s="203" t="s">
        <v>381</v>
      </c>
      <c r="D230" s="203" t="s">
        <v>60</v>
      </c>
      <c r="E230" s="203" t="s">
        <v>61</v>
      </c>
      <c r="F230" s="203" t="s">
        <v>381</v>
      </c>
      <c r="G230" s="203"/>
      <c r="H230" s="204">
        <f>SUM(H231:H232)</f>
        <v>51000</v>
      </c>
      <c r="I230" s="676">
        <f>SUM(I231:I232)</f>
        <v>0</v>
      </c>
      <c r="J230" s="204">
        <f t="shared" si="11"/>
        <v>51000</v>
      </c>
    </row>
    <row r="231" spans="1:10" s="76" customFormat="1" ht="16.5" customHeight="1">
      <c r="A231" s="562" t="s">
        <v>291</v>
      </c>
      <c r="B231" s="561"/>
      <c r="C231" s="32" t="s">
        <v>124</v>
      </c>
      <c r="D231" s="32" t="s">
        <v>60</v>
      </c>
      <c r="E231" s="32" t="s">
        <v>61</v>
      </c>
      <c r="F231" s="32" t="s">
        <v>498</v>
      </c>
      <c r="G231" s="17"/>
      <c r="H231" s="136">
        <v>1000</v>
      </c>
      <c r="I231" s="675">
        <v>0</v>
      </c>
      <c r="J231" s="136">
        <f t="shared" si="11"/>
        <v>1000</v>
      </c>
    </row>
    <row r="232" spans="1:10" s="76" customFormat="1" ht="16.5" customHeight="1" thickBot="1">
      <c r="A232" s="590" t="s">
        <v>64</v>
      </c>
      <c r="B232" s="561"/>
      <c r="C232" s="32" t="s">
        <v>124</v>
      </c>
      <c r="D232" s="32" t="s">
        <v>60</v>
      </c>
      <c r="E232" s="32" t="s">
        <v>61</v>
      </c>
      <c r="F232" s="32" t="s">
        <v>62</v>
      </c>
      <c r="G232" s="17"/>
      <c r="H232" s="136">
        <v>50000</v>
      </c>
      <c r="I232" s="675">
        <v>0</v>
      </c>
      <c r="J232" s="136">
        <f t="shared" si="11"/>
        <v>50000</v>
      </c>
    </row>
    <row r="233" spans="1:10" s="76" customFormat="1" ht="16.5" customHeight="1" thickBot="1">
      <c r="A233" s="460" t="s">
        <v>63</v>
      </c>
      <c r="B233" s="235"/>
      <c r="C233" s="220" t="s">
        <v>381</v>
      </c>
      <c r="D233" s="220" t="s">
        <v>439</v>
      </c>
      <c r="E233" s="220" t="s">
        <v>194</v>
      </c>
      <c r="F233" s="220" t="s">
        <v>381</v>
      </c>
      <c r="G233" s="220" t="s">
        <v>381</v>
      </c>
      <c r="H233" s="221">
        <f>H230</f>
        <v>51000</v>
      </c>
      <c r="I233" s="221">
        <f>I230</f>
        <v>0</v>
      </c>
      <c r="J233" s="222">
        <f>H233-I233</f>
        <v>51000</v>
      </c>
    </row>
    <row r="234" spans="1:10" s="76" customFormat="1" ht="15" customHeight="1">
      <c r="A234" s="253" t="s">
        <v>521</v>
      </c>
      <c r="B234" s="229"/>
      <c r="C234" s="119"/>
      <c r="D234" s="218"/>
      <c r="E234" s="218"/>
      <c r="F234" s="218"/>
      <c r="G234" s="218"/>
      <c r="H234" s="179"/>
      <c r="I234" s="179"/>
      <c r="J234" s="179"/>
    </row>
    <row r="235" spans="1:10" s="76" customFormat="1" ht="12.75" customHeight="1">
      <c r="A235" s="443" t="s">
        <v>14</v>
      </c>
      <c r="B235" s="561"/>
      <c r="C235" s="60"/>
      <c r="D235" s="17"/>
      <c r="E235" s="17"/>
      <c r="F235" s="17"/>
      <c r="G235" s="17"/>
      <c r="H235" s="178"/>
      <c r="I235" s="178"/>
      <c r="J235" s="178"/>
    </row>
    <row r="236" spans="1:10" s="76" customFormat="1" ht="12.75" customHeight="1">
      <c r="A236" s="564" t="s">
        <v>66</v>
      </c>
      <c r="B236" s="565"/>
      <c r="C236" s="203" t="s">
        <v>381</v>
      </c>
      <c r="D236" s="203" t="s">
        <v>419</v>
      </c>
      <c r="E236" s="203" t="s">
        <v>94</v>
      </c>
      <c r="F236" s="203" t="s">
        <v>498</v>
      </c>
      <c r="G236" s="203" t="s">
        <v>381</v>
      </c>
      <c r="H236" s="204">
        <f>H237</f>
        <v>71000</v>
      </c>
      <c r="I236" s="204">
        <f>I237</f>
        <v>8021</v>
      </c>
      <c r="J236" s="204">
        <f t="shared" si="11"/>
        <v>62979</v>
      </c>
    </row>
    <row r="237" spans="1:10" s="76" customFormat="1" ht="21" customHeight="1" thickBot="1">
      <c r="A237" s="562" t="s">
        <v>291</v>
      </c>
      <c r="B237" s="561"/>
      <c r="C237" s="32" t="s">
        <v>124</v>
      </c>
      <c r="D237" s="32" t="s">
        <v>419</v>
      </c>
      <c r="E237" s="32" t="s">
        <v>94</v>
      </c>
      <c r="F237" s="32" t="s">
        <v>498</v>
      </c>
      <c r="G237" s="32" t="s">
        <v>394</v>
      </c>
      <c r="H237" s="136">
        <v>71000</v>
      </c>
      <c r="I237" s="136">
        <v>8021</v>
      </c>
      <c r="J237" s="136">
        <f t="shared" si="11"/>
        <v>62979</v>
      </c>
    </row>
    <row r="238" spans="1:10" s="76" customFormat="1" ht="24.75" customHeight="1" hidden="1">
      <c r="A238" s="456" t="s">
        <v>333</v>
      </c>
      <c r="B238" s="457"/>
      <c r="C238" s="97" t="s">
        <v>381</v>
      </c>
      <c r="D238" s="97" t="s">
        <v>419</v>
      </c>
      <c r="E238" s="101">
        <v>9902918</v>
      </c>
      <c r="F238" s="97" t="s">
        <v>504</v>
      </c>
      <c r="G238" s="97" t="s">
        <v>381</v>
      </c>
      <c r="H238" s="115">
        <f>SUM(H239)</f>
        <v>0</v>
      </c>
      <c r="I238" s="115">
        <f>SUM(I239)</f>
        <v>0</v>
      </c>
      <c r="J238" s="176">
        <f>H238-I238</f>
        <v>0</v>
      </c>
    </row>
    <row r="239" spans="1:10" s="76" customFormat="1" ht="27" customHeight="1" hidden="1" thickBot="1">
      <c r="A239" s="230" t="s">
        <v>125</v>
      </c>
      <c r="B239" s="231"/>
      <c r="C239" s="124" t="s">
        <v>238</v>
      </c>
      <c r="D239" s="125" t="s">
        <v>419</v>
      </c>
      <c r="E239" s="232">
        <v>9902918</v>
      </c>
      <c r="F239" s="125" t="s">
        <v>504</v>
      </c>
      <c r="G239" s="233">
        <v>251</v>
      </c>
      <c r="H239" s="183">
        <v>0</v>
      </c>
      <c r="I239" s="183">
        <v>0</v>
      </c>
      <c r="J239" s="234">
        <f>H239-I239</f>
        <v>0</v>
      </c>
    </row>
    <row r="240" spans="1:10" s="76" customFormat="1" ht="16.5" thickBot="1">
      <c r="A240" s="460" t="s">
        <v>435</v>
      </c>
      <c r="B240" s="235"/>
      <c r="C240" s="220" t="s">
        <v>381</v>
      </c>
      <c r="D240" s="220" t="s">
        <v>147</v>
      </c>
      <c r="E240" s="220" t="s">
        <v>194</v>
      </c>
      <c r="F240" s="220" t="s">
        <v>381</v>
      </c>
      <c r="G240" s="220" t="s">
        <v>381</v>
      </c>
      <c r="H240" s="221">
        <f>H237+H239</f>
        <v>71000</v>
      </c>
      <c r="I240" s="221">
        <f>I237+I239</f>
        <v>8021</v>
      </c>
      <c r="J240" s="222">
        <f>H240-I240</f>
        <v>62979</v>
      </c>
    </row>
    <row r="241" spans="1:10" s="76" customFormat="1" ht="14.25" customHeight="1">
      <c r="A241" s="450" t="s">
        <v>542</v>
      </c>
      <c r="B241" s="450"/>
      <c r="C241" s="407"/>
      <c r="D241" s="407"/>
      <c r="E241" s="407"/>
      <c r="F241" s="407"/>
      <c r="G241" s="407"/>
      <c r="H241" s="408"/>
      <c r="I241" s="408"/>
      <c r="J241" s="408"/>
    </row>
    <row r="242" spans="1:10" s="76" customFormat="1" ht="15.75">
      <c r="A242" s="457" t="s">
        <v>7</v>
      </c>
      <c r="B242" s="458"/>
      <c r="C242" s="97" t="s">
        <v>381</v>
      </c>
      <c r="D242" s="97" t="s">
        <v>334</v>
      </c>
      <c r="E242" s="97" t="s">
        <v>95</v>
      </c>
      <c r="F242" s="97" t="s">
        <v>381</v>
      </c>
      <c r="G242" s="97" t="s">
        <v>381</v>
      </c>
      <c r="H242" s="115">
        <f>H245</f>
        <v>10090</v>
      </c>
      <c r="I242" s="115">
        <f>I245</f>
        <v>0</v>
      </c>
      <c r="J242" s="115">
        <f>H242-I242</f>
        <v>10090</v>
      </c>
    </row>
    <row r="243" spans="1:10" s="76" customFormat="1" ht="14.25" customHeight="1" hidden="1">
      <c r="A243" s="462" t="s">
        <v>337</v>
      </c>
      <c r="B243" s="568"/>
      <c r="C243" s="60" t="s">
        <v>238</v>
      </c>
      <c r="D243" s="32" t="s">
        <v>334</v>
      </c>
      <c r="E243" s="32" t="s">
        <v>279</v>
      </c>
      <c r="F243" s="32" t="s">
        <v>335</v>
      </c>
      <c r="G243" s="32" t="s">
        <v>336</v>
      </c>
      <c r="H243" s="136">
        <f>466500+8000+20.55-474520.55</f>
        <v>0</v>
      </c>
      <c r="I243" s="136">
        <v>0</v>
      </c>
      <c r="J243" s="175">
        <f>H243-I243</f>
        <v>0</v>
      </c>
    </row>
    <row r="244" spans="1:10" s="76" customFormat="1" ht="16.5" customHeight="1" thickBot="1">
      <c r="A244" s="567" t="s">
        <v>96</v>
      </c>
      <c r="B244" s="450"/>
      <c r="C244" s="411" t="s">
        <v>124</v>
      </c>
      <c r="D244" s="530" t="s">
        <v>334</v>
      </c>
      <c r="E244" s="530" t="s">
        <v>95</v>
      </c>
      <c r="F244" s="530" t="s">
        <v>335</v>
      </c>
      <c r="G244" s="530" t="s">
        <v>336</v>
      </c>
      <c r="H244" s="225">
        <v>10090</v>
      </c>
      <c r="I244" s="225">
        <v>0</v>
      </c>
      <c r="J244" s="216">
        <f>H244-I244</f>
        <v>10090</v>
      </c>
    </row>
    <row r="245" spans="1:10" s="76" customFormat="1" ht="15.75" customHeight="1" thickBot="1">
      <c r="A245" s="460" t="s">
        <v>41</v>
      </c>
      <c r="B245" s="235"/>
      <c r="C245" s="220" t="s">
        <v>381</v>
      </c>
      <c r="D245" s="220" t="s">
        <v>342</v>
      </c>
      <c r="E245" s="220" t="s">
        <v>194</v>
      </c>
      <c r="F245" s="220" t="s">
        <v>381</v>
      </c>
      <c r="G245" s="220" t="s">
        <v>381</v>
      </c>
      <c r="H245" s="221">
        <f>H244</f>
        <v>10090</v>
      </c>
      <c r="I245" s="221">
        <f>I244</f>
        <v>0</v>
      </c>
      <c r="J245" s="222">
        <f>H245-I245</f>
        <v>10090</v>
      </c>
    </row>
    <row r="246" spans="1:10" s="76" customFormat="1" ht="19.5" customHeight="1" thickBot="1">
      <c r="A246" s="451" t="s">
        <v>420</v>
      </c>
      <c r="B246" s="452"/>
      <c r="C246" s="259" t="s">
        <v>381</v>
      </c>
      <c r="D246" s="259" t="s">
        <v>400</v>
      </c>
      <c r="E246" s="259" t="s">
        <v>194</v>
      </c>
      <c r="F246" s="259" t="s">
        <v>381</v>
      </c>
      <c r="G246" s="259" t="s">
        <v>381</v>
      </c>
      <c r="H246" s="260">
        <f>доходы!I14-расходы!H6</f>
        <v>-977206.7899999991</v>
      </c>
      <c r="I246" s="260">
        <f>доходы!J14-расходы!I6</f>
        <v>-5115711.170000002</v>
      </c>
      <c r="J246" s="261">
        <f>доходы!K14-расходы!J6</f>
        <v>4138504.3800000027</v>
      </c>
    </row>
    <row r="247" spans="1:10" s="76" customFormat="1" ht="12.75">
      <c r="A247" s="47"/>
      <c r="B247" s="47"/>
      <c r="C247" s="47"/>
      <c r="D247" s="47"/>
      <c r="E247" s="47"/>
      <c r="F247" s="47"/>
      <c r="G247" s="47"/>
      <c r="H247" s="510"/>
      <c r="I247" s="510"/>
      <c r="J247" s="511"/>
    </row>
    <row r="248" spans="1:10" s="76" customFormat="1" ht="12.75">
      <c r="A248" s="47"/>
      <c r="B248" s="47"/>
      <c r="C248" s="47"/>
      <c r="D248" s="47"/>
      <c r="E248" s="47"/>
      <c r="F248" s="47"/>
      <c r="G248" s="47"/>
      <c r="H248" s="510"/>
      <c r="I248" s="510"/>
      <c r="J248" s="510"/>
    </row>
    <row r="249" spans="1:10" s="76" customFormat="1" ht="12.75">
      <c r="A249"/>
      <c r="B249"/>
      <c r="C249"/>
      <c r="D249"/>
      <c r="E249"/>
      <c r="F249"/>
      <c r="G249"/>
      <c r="H249"/>
      <c r="I249"/>
      <c r="J249"/>
    </row>
    <row r="250" spans="1:10" s="76" customFormat="1" ht="12.75">
      <c r="A250"/>
      <c r="B250"/>
      <c r="C250"/>
      <c r="D250"/>
      <c r="E250"/>
      <c r="F250"/>
      <c r="G250"/>
      <c r="H250"/>
      <c r="I250"/>
      <c r="J250"/>
    </row>
    <row r="251" spans="1:10" s="76" customFormat="1" ht="12.75">
      <c r="A251"/>
      <c r="B251"/>
      <c r="C251"/>
      <c r="D251"/>
      <c r="E251"/>
      <c r="F251"/>
      <c r="G251"/>
      <c r="H251"/>
      <c r="I251"/>
      <c r="J251"/>
    </row>
    <row r="252" spans="1:10" s="76" customFormat="1" ht="12.75">
      <c r="A252"/>
      <c r="B252"/>
      <c r="C252"/>
      <c r="D252"/>
      <c r="E252"/>
      <c r="F252"/>
      <c r="G252"/>
      <c r="H252"/>
      <c r="I252"/>
      <c r="J252"/>
    </row>
    <row r="253" spans="1:10" s="76" customFormat="1" ht="12.75">
      <c r="A253"/>
      <c r="B253"/>
      <c r="C253"/>
      <c r="D253"/>
      <c r="E253"/>
      <c r="F253"/>
      <c r="G253"/>
      <c r="H253"/>
      <c r="I253"/>
      <c r="J253"/>
    </row>
    <row r="254" spans="1:10" s="76" customFormat="1" ht="12.75">
      <c r="A254"/>
      <c r="B254"/>
      <c r="C254"/>
      <c r="D254"/>
      <c r="E254"/>
      <c r="F254"/>
      <c r="G254"/>
      <c r="H254"/>
      <c r="I254"/>
      <c r="J254"/>
    </row>
    <row r="255" spans="1:10" s="76" customFormat="1" ht="12.75">
      <c r="A255"/>
      <c r="B255"/>
      <c r="C255"/>
      <c r="D255"/>
      <c r="E255"/>
      <c r="F255"/>
      <c r="G255"/>
      <c r="H255"/>
      <c r="I255"/>
      <c r="J255"/>
    </row>
    <row r="256" spans="1:10" s="76" customFormat="1" ht="12.75">
      <c r="A256"/>
      <c r="B256"/>
      <c r="C256"/>
      <c r="D256"/>
      <c r="E256"/>
      <c r="F256"/>
      <c r="G256"/>
      <c r="H256"/>
      <c r="I256"/>
      <c r="J256"/>
    </row>
    <row r="257" spans="1:10" s="76" customFormat="1" ht="12.75">
      <c r="A257"/>
      <c r="B257"/>
      <c r="C257"/>
      <c r="D257"/>
      <c r="E257"/>
      <c r="F257"/>
      <c r="G257"/>
      <c r="H257"/>
      <c r="I257"/>
      <c r="J257"/>
    </row>
    <row r="258" spans="1:10" s="76" customFormat="1" ht="12.75">
      <c r="A258"/>
      <c r="B258"/>
      <c r="C258"/>
      <c r="D258"/>
      <c r="E258"/>
      <c r="F258"/>
      <c r="G258"/>
      <c r="H258"/>
      <c r="I258"/>
      <c r="J258"/>
    </row>
    <row r="259" spans="1:10" s="76" customFormat="1" ht="12.75">
      <c r="A259"/>
      <c r="B259"/>
      <c r="C259"/>
      <c r="D259"/>
      <c r="E259"/>
      <c r="F259"/>
      <c r="G259"/>
      <c r="H259"/>
      <c r="I259"/>
      <c r="J259"/>
    </row>
    <row r="260" spans="1:10" s="76" customFormat="1" ht="12.75">
      <c r="A260"/>
      <c r="B260"/>
      <c r="C260"/>
      <c r="D260"/>
      <c r="E260"/>
      <c r="F260"/>
      <c r="G260"/>
      <c r="H260"/>
      <c r="I260"/>
      <c r="J260"/>
    </row>
    <row r="261" spans="1:10" s="76" customFormat="1" ht="12.75">
      <c r="A261"/>
      <c r="B261"/>
      <c r="C261"/>
      <c r="D261"/>
      <c r="E261"/>
      <c r="F261"/>
      <c r="G261"/>
      <c r="H261"/>
      <c r="I261"/>
      <c r="J261"/>
    </row>
    <row r="262" spans="1:10" s="76" customFormat="1" ht="12.75">
      <c r="A262"/>
      <c r="B262"/>
      <c r="C262"/>
      <c r="D262"/>
      <c r="E262"/>
      <c r="F262"/>
      <c r="G262"/>
      <c r="H262"/>
      <c r="I262"/>
      <c r="J262"/>
    </row>
    <row r="263" spans="1:10" s="76" customFormat="1" ht="12.75">
      <c r="A263"/>
      <c r="B263"/>
      <c r="C263"/>
      <c r="D263"/>
      <c r="E263"/>
      <c r="F263"/>
      <c r="G263"/>
      <c r="H263"/>
      <c r="I263"/>
      <c r="J263"/>
    </row>
    <row r="264" spans="1:10" s="76" customFormat="1" ht="12.75">
      <c r="A264"/>
      <c r="B264"/>
      <c r="C264"/>
      <c r="D264"/>
      <c r="E264"/>
      <c r="F264"/>
      <c r="G264"/>
      <c r="H264"/>
      <c r="I264"/>
      <c r="J264"/>
    </row>
    <row r="265" spans="1:10" s="76" customFormat="1" ht="12.75">
      <c r="A265"/>
      <c r="B265"/>
      <c r="C265"/>
      <c r="D265"/>
      <c r="E265"/>
      <c r="F265"/>
      <c r="G265"/>
      <c r="H265"/>
      <c r="I265"/>
      <c r="J265"/>
    </row>
    <row r="266" spans="1:10" s="76" customFormat="1" ht="12.75">
      <c r="A266"/>
      <c r="B266"/>
      <c r="C266"/>
      <c r="D266"/>
      <c r="E266"/>
      <c r="F266"/>
      <c r="G266"/>
      <c r="H266"/>
      <c r="I266"/>
      <c r="J266"/>
    </row>
    <row r="267" spans="1:10" s="76" customFormat="1" ht="12.75">
      <c r="A267"/>
      <c r="B267"/>
      <c r="C267"/>
      <c r="D267"/>
      <c r="E267"/>
      <c r="F267"/>
      <c r="G267"/>
      <c r="H267"/>
      <c r="I267"/>
      <c r="J267"/>
    </row>
    <row r="268" spans="1:10" s="76" customFormat="1" ht="12.75">
      <c r="A268"/>
      <c r="B268"/>
      <c r="C268"/>
      <c r="D268"/>
      <c r="E268"/>
      <c r="F268"/>
      <c r="G268"/>
      <c r="H268"/>
      <c r="I268"/>
      <c r="J268"/>
    </row>
    <row r="269" spans="1:10" s="76" customFormat="1" ht="12.75">
      <c r="A269"/>
      <c r="B269"/>
      <c r="C269"/>
      <c r="D269"/>
      <c r="E269"/>
      <c r="F269"/>
      <c r="G269"/>
      <c r="H269"/>
      <c r="I269"/>
      <c r="J269"/>
    </row>
    <row r="270" spans="1:10" s="76" customFormat="1" ht="12.75">
      <c r="A270"/>
      <c r="B270"/>
      <c r="C270"/>
      <c r="D270"/>
      <c r="E270"/>
      <c r="F270"/>
      <c r="G270"/>
      <c r="H270"/>
      <c r="I270"/>
      <c r="J270"/>
    </row>
    <row r="271" spans="1:10" s="76" customFormat="1" ht="12.75">
      <c r="A271"/>
      <c r="B271"/>
      <c r="C271"/>
      <c r="D271"/>
      <c r="E271"/>
      <c r="F271"/>
      <c r="G271"/>
      <c r="H271"/>
      <c r="I271"/>
      <c r="J271"/>
    </row>
    <row r="272" spans="1:10" s="76" customFormat="1" ht="12.75">
      <c r="A272"/>
      <c r="B272"/>
      <c r="C272"/>
      <c r="D272"/>
      <c r="E272"/>
      <c r="F272"/>
      <c r="G272"/>
      <c r="H272"/>
      <c r="I272"/>
      <c r="J272"/>
    </row>
    <row r="273" spans="1:10" s="76" customFormat="1" ht="12.75">
      <c r="A273"/>
      <c r="B273"/>
      <c r="C273"/>
      <c r="D273"/>
      <c r="E273"/>
      <c r="F273"/>
      <c r="G273"/>
      <c r="H273"/>
      <c r="I273"/>
      <c r="J273"/>
    </row>
    <row r="274" spans="1:10" s="76" customFormat="1" ht="12.75">
      <c r="A274"/>
      <c r="B274"/>
      <c r="C274"/>
      <c r="D274"/>
      <c r="E274"/>
      <c r="F274"/>
      <c r="G274"/>
      <c r="H274"/>
      <c r="I274"/>
      <c r="J274"/>
    </row>
    <row r="275" spans="1:10" s="76" customFormat="1" ht="12.75">
      <c r="A275"/>
      <c r="B275"/>
      <c r="C275"/>
      <c r="D275"/>
      <c r="E275"/>
      <c r="F275"/>
      <c r="G275"/>
      <c r="H275"/>
      <c r="I275"/>
      <c r="J275"/>
    </row>
    <row r="276" spans="1:10" s="76" customFormat="1" ht="12.75">
      <c r="A276"/>
      <c r="B276"/>
      <c r="C276"/>
      <c r="D276"/>
      <c r="E276"/>
      <c r="F276"/>
      <c r="G276"/>
      <c r="H276"/>
      <c r="I276"/>
      <c r="J276"/>
    </row>
    <row r="277" spans="1:10" s="76" customFormat="1" ht="12.75">
      <c r="A277"/>
      <c r="B277"/>
      <c r="C277"/>
      <c r="D277"/>
      <c r="E277"/>
      <c r="F277"/>
      <c r="G277"/>
      <c r="H277"/>
      <c r="I277"/>
      <c r="J277"/>
    </row>
    <row r="278" spans="1:10" s="76" customFormat="1" ht="12.75">
      <c r="A278"/>
      <c r="B278"/>
      <c r="C278"/>
      <c r="D278"/>
      <c r="E278"/>
      <c r="F278"/>
      <c r="G278"/>
      <c r="H278"/>
      <c r="I278"/>
      <c r="J278"/>
    </row>
    <row r="279" spans="1:10" s="76" customFormat="1" ht="12.75">
      <c r="A279"/>
      <c r="B279"/>
      <c r="C279"/>
      <c r="D279"/>
      <c r="E279"/>
      <c r="F279"/>
      <c r="G279"/>
      <c r="H279"/>
      <c r="I279"/>
      <c r="J279"/>
    </row>
    <row r="280" spans="1:10" s="76" customFormat="1" ht="12.75">
      <c r="A280"/>
      <c r="B280"/>
      <c r="C280"/>
      <c r="D280"/>
      <c r="E280"/>
      <c r="F280"/>
      <c r="G280"/>
      <c r="H280"/>
      <c r="I280"/>
      <c r="J280"/>
    </row>
    <row r="281" spans="1:10" s="76" customFormat="1" ht="12.75">
      <c r="A281"/>
      <c r="B281"/>
      <c r="C281"/>
      <c r="D281"/>
      <c r="E281"/>
      <c r="F281"/>
      <c r="G281"/>
      <c r="H281"/>
      <c r="I281"/>
      <c r="J281"/>
    </row>
    <row r="282" spans="1:10" s="76" customFormat="1" ht="12.75">
      <c r="A282"/>
      <c r="B282"/>
      <c r="C282"/>
      <c r="D282"/>
      <c r="E282"/>
      <c r="F282"/>
      <c r="G282"/>
      <c r="H282"/>
      <c r="I282"/>
      <c r="J282"/>
    </row>
    <row r="283" spans="1:10" s="76" customFormat="1" ht="12.75">
      <c r="A283"/>
      <c r="B283"/>
      <c r="C283"/>
      <c r="D283"/>
      <c r="E283"/>
      <c r="F283"/>
      <c r="G283"/>
      <c r="H283"/>
      <c r="I283"/>
      <c r="J283"/>
    </row>
    <row r="284" spans="1:10" s="76" customFormat="1" ht="12.75">
      <c r="A284"/>
      <c r="B284"/>
      <c r="C284"/>
      <c r="D284"/>
      <c r="E284"/>
      <c r="F284"/>
      <c r="G284"/>
      <c r="H284"/>
      <c r="I284"/>
      <c r="J284"/>
    </row>
    <row r="285" spans="1:10" s="76" customFormat="1" ht="12.75">
      <c r="A285"/>
      <c r="B285"/>
      <c r="C285"/>
      <c r="D285"/>
      <c r="E285"/>
      <c r="F285"/>
      <c r="G285"/>
      <c r="H285"/>
      <c r="I285"/>
      <c r="J285"/>
    </row>
    <row r="286" spans="1:10" s="76" customFormat="1" ht="12.75">
      <c r="A286"/>
      <c r="B286"/>
      <c r="C286"/>
      <c r="D286"/>
      <c r="E286"/>
      <c r="F286"/>
      <c r="G286"/>
      <c r="H286"/>
      <c r="I286"/>
      <c r="J286"/>
    </row>
    <row r="287" spans="1:10" s="76" customFormat="1" ht="12.75">
      <c r="A287"/>
      <c r="B287"/>
      <c r="C287"/>
      <c r="D287"/>
      <c r="E287"/>
      <c r="F287"/>
      <c r="G287"/>
      <c r="H287"/>
      <c r="I287"/>
      <c r="J287"/>
    </row>
    <row r="288" spans="1:10" s="76" customFormat="1" ht="12.75">
      <c r="A288"/>
      <c r="B288"/>
      <c r="C288"/>
      <c r="D288"/>
      <c r="E288"/>
      <c r="F288"/>
      <c r="G288"/>
      <c r="H288"/>
      <c r="I288"/>
      <c r="J288"/>
    </row>
    <row r="289" spans="1:10" s="76" customFormat="1" ht="12.75">
      <c r="A289"/>
      <c r="B289"/>
      <c r="C289"/>
      <c r="D289"/>
      <c r="E289"/>
      <c r="F289"/>
      <c r="G289"/>
      <c r="H289"/>
      <c r="I289"/>
      <c r="J289"/>
    </row>
  </sheetData>
  <sheetProtection/>
  <autoFilter ref="A7:J246"/>
  <mergeCells count="8">
    <mergeCell ref="C5:G5"/>
    <mergeCell ref="I3:I4"/>
    <mergeCell ref="J3:J4"/>
    <mergeCell ref="A1:J1"/>
    <mergeCell ref="B3:B4"/>
    <mergeCell ref="A3:A4"/>
    <mergeCell ref="H3:H4"/>
    <mergeCell ref="C3:G3"/>
  </mergeCells>
  <printOptions/>
  <pageMargins left="0.5905511811023623" right="0.5905511811023623" top="0.3937007874015748" bottom="0.3937007874015748" header="0.5118110236220472" footer="0.5118110236220472"/>
  <pageSetup fitToHeight="10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SheetLayoutView="130" zoomScalePageLayoutView="0" workbookViewId="0" topLeftCell="A10">
      <selection activeCell="A30" sqref="A30"/>
      <selection activeCell="D30" sqref="D30"/>
    </sheetView>
  </sheetViews>
  <sheetFormatPr defaultColWidth="9.00390625" defaultRowHeight="12.75"/>
  <cols>
    <col min="1" max="1" width="44.125" style="2" customWidth="1"/>
    <col min="2" max="2" width="5.125" style="2" customWidth="1"/>
    <col min="3" max="3" width="22.25390625" style="2" customWidth="1"/>
    <col min="4" max="4" width="21.625" style="1" customWidth="1"/>
    <col min="5" max="5" width="17.875" style="1" customWidth="1"/>
    <col min="6" max="6" width="21.125" style="0" customWidth="1"/>
  </cols>
  <sheetData>
    <row r="1" spans="1:6" ht="12.75" customHeight="1">
      <c r="A1" s="11" t="s">
        <v>378</v>
      </c>
      <c r="C1" s="7"/>
      <c r="D1" s="6"/>
      <c r="F1" s="13"/>
    </row>
    <row r="2" spans="1:9" ht="45">
      <c r="A2" s="171" t="s">
        <v>425</v>
      </c>
      <c r="B2" s="171"/>
      <c r="C2" s="172" t="s">
        <v>489</v>
      </c>
      <c r="D2" s="173" t="s">
        <v>490</v>
      </c>
      <c r="E2" s="173" t="s">
        <v>370</v>
      </c>
      <c r="F2" s="173" t="s">
        <v>463</v>
      </c>
      <c r="I2" s="389"/>
    </row>
    <row r="3" spans="1:6" ht="9.75" customHeight="1">
      <c r="A3" s="24">
        <v>1</v>
      </c>
      <c r="B3" s="24">
        <v>2</v>
      </c>
      <c r="C3" s="24">
        <v>3</v>
      </c>
      <c r="D3" s="23" t="s">
        <v>351</v>
      </c>
      <c r="E3" s="23" t="s">
        <v>371</v>
      </c>
      <c r="F3" s="23" t="s">
        <v>372</v>
      </c>
    </row>
    <row r="4" spans="1:6" ht="36" customHeight="1">
      <c r="A4" s="471" t="s">
        <v>492</v>
      </c>
      <c r="B4" s="475" t="s">
        <v>357</v>
      </c>
      <c r="C4" s="475" t="s">
        <v>376</v>
      </c>
      <c r="D4" s="481">
        <f>D14+D6</f>
        <v>977206.7899999991</v>
      </c>
      <c r="E4" s="481">
        <f>E14+E6</f>
        <v>5115711.17</v>
      </c>
      <c r="F4" s="481">
        <f>D4-E4</f>
        <v>-4138504.380000001</v>
      </c>
    </row>
    <row r="5" spans="1:6" ht="9" customHeight="1">
      <c r="A5" s="473" t="s">
        <v>360</v>
      </c>
      <c r="B5" s="477"/>
      <c r="C5" s="477"/>
      <c r="D5" s="484"/>
      <c r="E5" s="483"/>
      <c r="F5" s="487"/>
    </row>
    <row r="6" spans="1:6" ht="12.75">
      <c r="A6" s="474" t="s">
        <v>379</v>
      </c>
      <c r="B6" s="478" t="s">
        <v>361</v>
      </c>
      <c r="C6" s="480" t="s">
        <v>376</v>
      </c>
      <c r="D6" s="485">
        <f>D8+D11</f>
        <v>0</v>
      </c>
      <c r="E6" s="199">
        <f>E8+E11</f>
        <v>0</v>
      </c>
      <c r="F6" s="199">
        <f>D6-E6</f>
        <v>0</v>
      </c>
    </row>
    <row r="7" spans="1:6" ht="11.25" customHeight="1">
      <c r="A7" s="472" t="s">
        <v>359</v>
      </c>
      <c r="B7" s="476"/>
      <c r="C7" s="479"/>
      <c r="D7" s="482">
        <v>0</v>
      </c>
      <c r="E7" s="482">
        <v>0</v>
      </c>
      <c r="F7" s="486"/>
    </row>
    <row r="8" spans="1:6" ht="12.75">
      <c r="A8" s="170" t="s">
        <v>488</v>
      </c>
      <c r="B8" s="42" t="s">
        <v>361</v>
      </c>
      <c r="C8" s="43" t="s">
        <v>532</v>
      </c>
      <c r="D8" s="44">
        <f>D9+D10</f>
        <v>3200000</v>
      </c>
      <c r="E8" s="44">
        <f>SUM(E9:E10)</f>
        <v>0</v>
      </c>
      <c r="F8" s="44">
        <f>D8-E8</f>
        <v>3200000</v>
      </c>
    </row>
    <row r="9" spans="1:6" ht="24">
      <c r="A9" s="59" t="s">
        <v>0</v>
      </c>
      <c r="B9" s="40" t="s">
        <v>361</v>
      </c>
      <c r="C9" s="39" t="s">
        <v>530</v>
      </c>
      <c r="D9" s="41">
        <v>3200000</v>
      </c>
      <c r="E9" s="138">
        <v>0</v>
      </c>
      <c r="F9" s="48">
        <f>D9-E9</f>
        <v>3200000</v>
      </c>
    </row>
    <row r="10" spans="1:6" ht="28.5" customHeight="1">
      <c r="A10" s="59" t="s">
        <v>1</v>
      </c>
      <c r="B10" s="40" t="s">
        <v>361</v>
      </c>
      <c r="C10" s="39" t="s">
        <v>531</v>
      </c>
      <c r="D10" s="41">
        <v>0</v>
      </c>
      <c r="E10" s="138">
        <v>0</v>
      </c>
      <c r="F10" s="48">
        <f>D10-E10</f>
        <v>0</v>
      </c>
    </row>
    <row r="11" spans="1:6" ht="12.75">
      <c r="A11" s="170" t="s">
        <v>487</v>
      </c>
      <c r="B11" s="42" t="s">
        <v>361</v>
      </c>
      <c r="C11" s="43" t="s">
        <v>45</v>
      </c>
      <c r="D11" s="44">
        <f>D12+D13</f>
        <v>-3200000</v>
      </c>
      <c r="E11" s="44">
        <f>E12+E13</f>
        <v>0</v>
      </c>
      <c r="F11" s="44">
        <f aca="true" t="shared" si="0" ref="F11:F18">D11-E11</f>
        <v>-3200000</v>
      </c>
    </row>
    <row r="12" spans="1:6" ht="25.5" customHeight="1">
      <c r="A12" s="59" t="s">
        <v>2</v>
      </c>
      <c r="B12" s="40" t="s">
        <v>361</v>
      </c>
      <c r="C12" s="39" t="s">
        <v>44</v>
      </c>
      <c r="D12" s="41">
        <v>0</v>
      </c>
      <c r="E12" s="41">
        <v>0</v>
      </c>
      <c r="F12" s="48">
        <f t="shared" si="0"/>
        <v>0</v>
      </c>
    </row>
    <row r="13" spans="1:6" ht="35.25" customHeight="1">
      <c r="A13" s="59" t="s">
        <v>3</v>
      </c>
      <c r="B13" s="40" t="s">
        <v>361</v>
      </c>
      <c r="C13" s="39" t="s">
        <v>139</v>
      </c>
      <c r="D13" s="41">
        <v>-3200000</v>
      </c>
      <c r="E13" s="41">
        <v>0</v>
      </c>
      <c r="F13" s="48">
        <f t="shared" si="0"/>
        <v>-3200000</v>
      </c>
    </row>
    <row r="14" spans="1:6" ht="12.75">
      <c r="A14" s="170" t="s">
        <v>485</v>
      </c>
      <c r="B14" s="42" t="s">
        <v>358</v>
      </c>
      <c r="C14" s="43" t="s">
        <v>486</v>
      </c>
      <c r="D14" s="44">
        <f>D16+D20</f>
        <v>977206.7899999991</v>
      </c>
      <c r="E14" s="44">
        <f>E16+E20</f>
        <v>5115711.17</v>
      </c>
      <c r="F14" s="44">
        <f t="shared" si="0"/>
        <v>-4138504.380000001</v>
      </c>
    </row>
    <row r="15" spans="1:6" ht="23.25" customHeight="1">
      <c r="A15" s="59" t="s">
        <v>485</v>
      </c>
      <c r="B15" s="40" t="s">
        <v>358</v>
      </c>
      <c r="C15" s="39" t="s">
        <v>486</v>
      </c>
      <c r="D15" s="48">
        <f>D14</f>
        <v>977206.7899999991</v>
      </c>
      <c r="E15" s="48">
        <f>E14</f>
        <v>5115711.17</v>
      </c>
      <c r="F15" s="48">
        <f t="shared" si="0"/>
        <v>-4138504.380000001</v>
      </c>
    </row>
    <row r="16" spans="1:6" ht="21.75" customHeight="1">
      <c r="A16" s="170" t="s">
        <v>483</v>
      </c>
      <c r="B16" s="42" t="s">
        <v>362</v>
      </c>
      <c r="C16" s="43" t="s">
        <v>484</v>
      </c>
      <c r="D16" s="44">
        <f>D17</f>
        <v>-44922168</v>
      </c>
      <c r="E16" s="44">
        <f>E17</f>
        <v>-8105890.42</v>
      </c>
      <c r="F16" s="44">
        <f t="shared" si="0"/>
        <v>-36816277.58</v>
      </c>
    </row>
    <row r="17" spans="1:6" ht="26.25" customHeight="1">
      <c r="A17" s="59" t="s">
        <v>4</v>
      </c>
      <c r="B17" s="40" t="s">
        <v>362</v>
      </c>
      <c r="C17" s="39" t="s">
        <v>482</v>
      </c>
      <c r="D17" s="239">
        <v>-44922168</v>
      </c>
      <c r="E17" s="239">
        <v>-8105890.42</v>
      </c>
      <c r="F17" s="48">
        <f t="shared" si="0"/>
        <v>-36816277.58</v>
      </c>
    </row>
    <row r="18" spans="1:6" ht="15" customHeight="1">
      <c r="A18" s="59" t="s">
        <v>491</v>
      </c>
      <c r="B18" s="40" t="s">
        <v>362</v>
      </c>
      <c r="C18" s="39" t="s">
        <v>481</v>
      </c>
      <c r="D18" s="48">
        <f>D17</f>
        <v>-44922168</v>
      </c>
      <c r="E18" s="48">
        <f>E17</f>
        <v>-8105890.42</v>
      </c>
      <c r="F18" s="48">
        <f t="shared" si="0"/>
        <v>-36816277.58</v>
      </c>
    </row>
    <row r="19" spans="1:6" ht="25.5" customHeight="1">
      <c r="A19" s="59" t="s">
        <v>9</v>
      </c>
      <c r="B19" s="40" t="s">
        <v>362</v>
      </c>
      <c r="C19" s="39" t="s">
        <v>138</v>
      </c>
      <c r="D19" s="236">
        <f>D17</f>
        <v>-44922168</v>
      </c>
      <c r="E19" s="243">
        <f>E17</f>
        <v>-8105890.42</v>
      </c>
      <c r="F19" s="41" t="s">
        <v>364</v>
      </c>
    </row>
    <row r="20" spans="1:6" ht="18" customHeight="1">
      <c r="A20" s="170" t="s">
        <v>479</v>
      </c>
      <c r="B20" s="42" t="s">
        <v>363</v>
      </c>
      <c r="C20" s="43" t="s">
        <v>480</v>
      </c>
      <c r="D20" s="44">
        <f>D21</f>
        <v>45899374.79</v>
      </c>
      <c r="E20" s="44">
        <f>E21</f>
        <v>13221601.59</v>
      </c>
      <c r="F20" s="44">
        <f>D20-E20</f>
        <v>32677773.2</v>
      </c>
    </row>
    <row r="21" spans="1:6" ht="25.5" customHeight="1">
      <c r="A21" s="59" t="s">
        <v>10</v>
      </c>
      <c r="B21" s="40" t="s">
        <v>363</v>
      </c>
      <c r="C21" s="39" t="s">
        <v>478</v>
      </c>
      <c r="D21" s="239">
        <v>45899374.79</v>
      </c>
      <c r="E21" s="239">
        <v>13221601.59</v>
      </c>
      <c r="F21" s="48" t="s">
        <v>364</v>
      </c>
    </row>
    <row r="22" spans="1:6" ht="15" customHeight="1">
      <c r="A22" s="59" t="s">
        <v>11</v>
      </c>
      <c r="B22" s="40" t="s">
        <v>363</v>
      </c>
      <c r="C22" s="39" t="s">
        <v>477</v>
      </c>
      <c r="D22" s="48">
        <f>D21</f>
        <v>45899374.79</v>
      </c>
      <c r="E22" s="48">
        <f>E21</f>
        <v>13221601.59</v>
      </c>
      <c r="F22" s="48" t="s">
        <v>364</v>
      </c>
    </row>
    <row r="23" spans="1:6" ht="24.75" customHeight="1">
      <c r="A23" s="59" t="s">
        <v>12</v>
      </c>
      <c r="B23" s="40" t="s">
        <v>363</v>
      </c>
      <c r="C23" s="39" t="s">
        <v>137</v>
      </c>
      <c r="D23" s="236">
        <f>D21</f>
        <v>45899374.79</v>
      </c>
      <c r="E23" s="242">
        <f>E21</f>
        <v>13221601.59</v>
      </c>
      <c r="F23" s="41" t="s">
        <v>364</v>
      </c>
    </row>
    <row r="24" spans="1:6" ht="12.75" customHeight="1" hidden="1">
      <c r="A24" s="12"/>
      <c r="B24" s="14"/>
      <c r="C24" s="10"/>
      <c r="D24" s="10"/>
      <c r="E24" s="140"/>
      <c r="F24" s="10"/>
    </row>
    <row r="25" spans="1:6" ht="21" customHeight="1">
      <c r="A25" s="713"/>
      <c r="B25" s="714"/>
      <c r="C25" s="714"/>
      <c r="D25" s="470"/>
      <c r="E25" s="10"/>
      <c r="F25" s="10"/>
    </row>
    <row r="26" spans="1:6" ht="15.75" customHeight="1">
      <c r="A26" s="713" t="s">
        <v>550</v>
      </c>
      <c r="B26" s="715"/>
      <c r="C26" s="716"/>
      <c r="D26" s="10"/>
      <c r="E26" s="10"/>
      <c r="F26" s="10"/>
    </row>
    <row r="27" spans="1:6" ht="15" customHeight="1">
      <c r="A27" s="713"/>
      <c r="B27" s="715"/>
      <c r="C27" s="716"/>
      <c r="D27" s="10"/>
      <c r="E27" s="10"/>
      <c r="F27" s="10"/>
    </row>
    <row r="28" spans="1:6" ht="9.75" customHeight="1">
      <c r="A28" s="713" t="s">
        <v>551</v>
      </c>
      <c r="B28" s="715"/>
      <c r="C28" s="716"/>
      <c r="D28" s="10"/>
      <c r="E28" s="10"/>
      <c r="F28" s="10"/>
    </row>
    <row r="29" spans="1:6" ht="21.75" customHeight="1">
      <c r="A29" s="717" t="s">
        <v>552</v>
      </c>
      <c r="B29" s="715"/>
      <c r="C29" s="716"/>
      <c r="D29" s="10"/>
      <c r="E29" s="10"/>
      <c r="F29" s="10"/>
    </row>
    <row r="30" spans="1:6" ht="12.75" customHeight="1">
      <c r="A30" s="743" t="s">
        <v>553</v>
      </c>
      <c r="B30" s="743"/>
      <c r="C30" s="743"/>
      <c r="D30" s="10"/>
      <c r="E30" s="10"/>
      <c r="F30" s="10"/>
    </row>
    <row r="31" spans="1:6" ht="12.75" customHeight="1">
      <c r="A31" s="718"/>
      <c r="B31" s="715"/>
      <c r="C31" s="716"/>
      <c r="D31" s="10"/>
      <c r="E31" s="10"/>
      <c r="F31" s="10"/>
    </row>
    <row r="32" spans="1:6" ht="12.75" customHeight="1">
      <c r="A32" s="12"/>
      <c r="B32" s="14"/>
      <c r="C32" s="10"/>
      <c r="D32" s="10"/>
      <c r="E32" s="10"/>
      <c r="F32" s="10"/>
    </row>
    <row r="33" spans="1:6" ht="12.75" customHeight="1">
      <c r="A33" s="12"/>
      <c r="B33" s="14"/>
      <c r="C33" s="10"/>
      <c r="D33" s="10"/>
      <c r="E33" s="10"/>
      <c r="F33" s="10"/>
    </row>
    <row r="34" spans="1:6" ht="22.5" customHeight="1">
      <c r="A34" s="12"/>
      <c r="B34" s="14"/>
      <c r="C34" s="10"/>
      <c r="D34" s="10"/>
      <c r="E34" s="10"/>
      <c r="F34" s="10"/>
    </row>
    <row r="35" spans="1:4" ht="11.25" customHeight="1">
      <c r="A35" s="7"/>
      <c r="B35" s="7"/>
      <c r="C35" s="8"/>
      <c r="D35" s="15"/>
    </row>
    <row r="36" spans="1:4" ht="11.25" customHeight="1">
      <c r="A36" s="7"/>
      <c r="B36" s="7"/>
      <c r="C36" s="8"/>
      <c r="D36" s="15"/>
    </row>
    <row r="37" spans="1:4" ht="11.25" customHeight="1">
      <c r="A37" s="7"/>
      <c r="B37" s="7"/>
      <c r="C37" s="8"/>
      <c r="D37" s="15"/>
    </row>
    <row r="38" spans="1:4" ht="11.25" customHeight="1">
      <c r="A38" s="7"/>
      <c r="B38" s="7"/>
      <c r="C38" s="8"/>
      <c r="D38" s="15"/>
    </row>
    <row r="39" spans="1:4" ht="11.25" customHeight="1">
      <c r="A39" s="7"/>
      <c r="B39" s="7"/>
      <c r="C39" s="8"/>
      <c r="D39" s="15"/>
    </row>
    <row r="40" spans="1:4" ht="11.25" customHeight="1">
      <c r="A40" s="7"/>
      <c r="B40" s="7"/>
      <c r="C40" s="8"/>
      <c r="D40" s="15"/>
    </row>
    <row r="41" spans="1:4" ht="11.25" customHeight="1">
      <c r="A41" s="7"/>
      <c r="B41" s="7"/>
      <c r="C41" s="8"/>
      <c r="D41" s="15"/>
    </row>
    <row r="42" spans="1:4" ht="11.25" customHeight="1">
      <c r="A42" s="7"/>
      <c r="B42" s="7"/>
      <c r="C42" s="8"/>
      <c r="D42" s="15"/>
    </row>
    <row r="43" spans="1:4" ht="11.25" customHeight="1">
      <c r="A43" s="7"/>
      <c r="B43" s="7"/>
      <c r="C43" s="8"/>
      <c r="D43" s="15"/>
    </row>
    <row r="44" spans="1:4" ht="11.25" customHeight="1">
      <c r="A44" s="7"/>
      <c r="B44" s="7"/>
      <c r="C44" s="8"/>
      <c r="D44" s="15"/>
    </row>
    <row r="45" spans="1:4" ht="11.25" customHeight="1">
      <c r="A45" s="7"/>
      <c r="B45" s="7"/>
      <c r="C45" s="8"/>
      <c r="D45" s="15"/>
    </row>
    <row r="46" spans="1:4" ht="11.25" customHeight="1">
      <c r="A46" s="7"/>
      <c r="B46" s="7"/>
      <c r="C46" s="8"/>
      <c r="D46" s="15"/>
    </row>
    <row r="47" spans="1:4" ht="11.25" customHeight="1">
      <c r="A47" s="7"/>
      <c r="B47" s="7"/>
      <c r="C47" s="8"/>
      <c r="D47" s="15"/>
    </row>
    <row r="48" spans="1:4" ht="11.25" customHeight="1">
      <c r="A48" s="7"/>
      <c r="B48" s="7"/>
      <c r="C48" s="8"/>
      <c r="D48" s="15"/>
    </row>
    <row r="49" spans="1:4" ht="11.25" customHeight="1">
      <c r="A49" s="7"/>
      <c r="B49" s="7"/>
      <c r="C49" s="8"/>
      <c r="D49" s="15"/>
    </row>
    <row r="50" spans="1:4" ht="11.25" customHeight="1">
      <c r="A50" s="7"/>
      <c r="B50" s="7"/>
      <c r="C50" s="8"/>
      <c r="D50" s="15"/>
    </row>
    <row r="51" spans="1:4" ht="11.25" customHeight="1">
      <c r="A51" s="7"/>
      <c r="B51" s="7"/>
      <c r="C51" s="8"/>
      <c r="D51" s="15"/>
    </row>
    <row r="52" spans="1:4" ht="11.25" customHeight="1">
      <c r="A52" s="7"/>
      <c r="B52" s="7"/>
      <c r="C52" s="8"/>
      <c r="D52" s="15"/>
    </row>
    <row r="53" spans="1:4" ht="11.25" customHeight="1">
      <c r="A53" s="7"/>
      <c r="B53" s="7"/>
      <c r="C53" s="8"/>
      <c r="D53" s="15"/>
    </row>
    <row r="54" spans="1:4" ht="11.25" customHeight="1">
      <c r="A54" s="7"/>
      <c r="B54" s="7"/>
      <c r="C54" s="8"/>
      <c r="D54" s="15"/>
    </row>
    <row r="55" ht="23.25" customHeight="1">
      <c r="A55" s="7"/>
    </row>
    <row r="56" ht="9.75" customHeight="1"/>
    <row r="57" spans="1:3" ht="12.75" customHeight="1">
      <c r="A57" s="8"/>
      <c r="B57" s="8"/>
      <c r="C57" s="3"/>
    </row>
  </sheetData>
  <sheetProtection/>
  <mergeCells count="1">
    <mergeCell ref="A30:C30"/>
  </mergeCells>
  <printOptions/>
  <pageMargins left="0.7874015748031497" right="0.5905511811023623" top="0.3937007874015748" bottom="0.1968503937007874" header="0" footer="0"/>
  <pageSetup fitToHeight="1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Samsung</cp:lastModifiedBy>
  <cp:lastPrinted>2016-05-06T14:09:25Z</cp:lastPrinted>
  <dcterms:created xsi:type="dcterms:W3CDTF">1999-06-18T11:49:53Z</dcterms:created>
  <dcterms:modified xsi:type="dcterms:W3CDTF">2016-11-11T11:47:25Z</dcterms:modified>
  <cp:category/>
  <cp:version/>
  <cp:contentType/>
  <cp:contentStatus/>
</cp:coreProperties>
</file>