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'доходы'!$A$15:$K$15</definedName>
    <definedName name="_xlnm._FilterDatabase" localSheetId="1" hidden="1">'расходы'!$A$7:$J$169</definedName>
    <definedName name="_xlnm.Print_Titles" localSheetId="0">'доходы'!$11:$13</definedName>
    <definedName name="_xlnm.Print_Titles" localSheetId="2">'источники'!$2:$3</definedName>
    <definedName name="_xlnm.Print_Titles" localSheetId="1">'расходы'!$3:$5</definedName>
    <definedName name="_xlnm.Print_Area" localSheetId="1">'расходы'!$A$1:$J$169</definedName>
  </definedNames>
  <calcPr fullCalcOnLoad="1"/>
</workbook>
</file>

<file path=xl/sharedStrings.xml><?xml version="1.0" encoding="utf-8"?>
<sst xmlns="http://schemas.openxmlformats.org/spreadsheetml/2006/main" count="1528" uniqueCount="453">
  <si>
    <t xml:space="preserve">Перечисления другим бюджетам бюджетной системы Российской Федерации (собственные средства)                                 </t>
  </si>
  <si>
    <t>Прочие мероприятия по благоустройству(прочие расходы)</t>
  </si>
  <si>
    <t>Субвенция на осуществление отдельных государственных полномочий по определению перечня должностных лиц уполномоченных состовлять протоколы об адм. правонарушениях, предусмотренных соотв. статьями областного закона</t>
  </si>
  <si>
    <t>02230</t>
  </si>
  <si>
    <t>02240</t>
  </si>
  <si>
    <t>02250</t>
  </si>
  <si>
    <t>02260</t>
  </si>
  <si>
    <t>4000</t>
  </si>
  <si>
    <t xml:space="preserve">Перечисления другим бюджетам бюджетной системы Российской Федерации (ул.освещение по ц.ст. 6000100)                              </t>
  </si>
  <si>
    <t xml:space="preserve">Перечисления другим бюджетам бюджетной системы Российской Федерации (озеленение по ц.ст. 6000300)                              </t>
  </si>
  <si>
    <t xml:space="preserve">Перечисления другим бюджетам бюджетной системы Российской Федерации (содержание кладбища по ц.ст. 6000400)                                </t>
  </si>
  <si>
    <t xml:space="preserve">Перечисления другим бюджетам бюджетной системы Российской Федерации (прочее благоустройство по ц.ст. 6000500)                                 </t>
  </si>
  <si>
    <t xml:space="preserve">Перечисления другим бюджетам бюджетной системы Российской Федерации (молодежная политика - по ц.ст. 4310100)                          </t>
  </si>
  <si>
    <t xml:space="preserve">Перечисления другим бюджетам бюджетной системы Российской Федерации (мероприятия в области спорта - по ц.ст. 5129700)                             </t>
  </si>
  <si>
    <t xml:space="preserve">Перечисления другим бюджетам бюджетной системы Российской Федерации                           </t>
  </si>
  <si>
    <t xml:space="preserve">        по ОКТМО</t>
  </si>
  <si>
    <t>49632101</t>
  </si>
  <si>
    <t>06025</t>
  </si>
  <si>
    <t>02088</t>
  </si>
  <si>
    <t>0004</t>
  </si>
  <si>
    <t>02089</t>
  </si>
  <si>
    <t>100</t>
  </si>
  <si>
    <t xml:space="preserve">Перечисления другим бюджетам бюджетной системы Российской Федерации (на Администрацию)                             </t>
  </si>
  <si>
    <t>114</t>
  </si>
  <si>
    <t>0400</t>
  </si>
  <si>
    <t>0100</t>
  </si>
  <si>
    <t>0300</t>
  </si>
  <si>
    <t>0500</t>
  </si>
  <si>
    <t>1100</t>
  </si>
  <si>
    <t>0700</t>
  </si>
  <si>
    <t>0800</t>
  </si>
  <si>
    <t>00</t>
  </si>
  <si>
    <t>Единый сельскохозяйственный налог (основной платеж)</t>
  </si>
  <si>
    <t>Единый сельскохозяйственный налог (пени)</t>
  </si>
  <si>
    <t>Единый сельскохозяйственный налог (штрафы)</t>
  </si>
  <si>
    <t>по ОКЕИ</t>
  </si>
  <si>
    <t xml:space="preserve">Перечисления другим бюджетам бюджетной системы РФ (на содержание штатной еденицы)                         </t>
  </si>
  <si>
    <t>9902470</t>
  </si>
  <si>
    <t>530</t>
  </si>
  <si>
    <t>Уплата прочих налогов, сборов ( взнос в УК)</t>
  </si>
  <si>
    <t>Работы по диагностике газовых ёмкостей - межбюджетные трансферты</t>
  </si>
  <si>
    <t>5210620</t>
  </si>
  <si>
    <t>Выполнение других обязательств государства</t>
  </si>
  <si>
    <t>Средства на оплату взносов на капитальный ремонт МКД по договору с нек. организацией " Региональный фонд капремонта МКД"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</si>
  <si>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(основной платеж)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</si>
  <si>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(пени)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</si>
  <si>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(штрафы)</t>
    </r>
  </si>
  <si>
    <t>Государственная поддержка в сфере культуры и кинематографии (охрана памятников)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</si>
  <si>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</si>
  <si>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</si>
  <si>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</si>
  <si>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мероприятия по благоустройству городских округов и поселений</t>
  </si>
  <si>
    <t>КОСГУ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</si>
  <si>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(основной платеж)</t>
  </si>
  <si>
    <t>02020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</si>
  <si>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(основной платеж)</t>
  </si>
  <si>
    <t>02030</t>
  </si>
  <si>
    <r>
      <t xml:space="preserve">Погашение бюджетами поселений кредитов от кредитных организаций со знаком   </t>
    </r>
    <r>
      <rPr>
        <b/>
        <sz val="9"/>
        <rFont val="Times New Roman"/>
        <family val="1"/>
      </rPr>
      <t>(-)</t>
    </r>
  </si>
  <si>
    <r>
      <t xml:space="preserve">Погашение бюджетами поселений кредитов от других бюджетов  со знаком    </t>
    </r>
    <r>
      <rPr>
        <b/>
        <sz val="9"/>
        <rFont val="Times New Roman"/>
        <family val="1"/>
      </rPr>
      <t>(-)</t>
    </r>
  </si>
  <si>
    <r>
      <t xml:space="preserve">Увеличение прочих остатков средств бюджетов со знаком    </t>
    </r>
    <r>
      <rPr>
        <b/>
        <sz val="9"/>
        <rFont val="Times New Roman"/>
        <family val="1"/>
      </rPr>
      <t xml:space="preserve"> (-)</t>
    </r>
  </si>
  <si>
    <t>Земельный налог с физических, обладающих земельным участком, расположенным в границах  городских  поселений(штрафы)</t>
  </si>
  <si>
    <t>Земельный налог с организаций, обладающих земельным участком, расположенным в границах городских  поселений (основной платеж)</t>
  </si>
  <si>
    <t>Земельный налог с организаций, обладающих земельным участком, расположенным в границах городских  поселений (штрафы)</t>
  </si>
  <si>
    <t>Земельный налог с физических, обладающих земельным участком, расположенным в границах  городских  поселений (основной платеж)</t>
  </si>
  <si>
    <t>Земельный налог с физических, обладающих земельным участком, расположенным в границах  городских  поселений (пени)</t>
  </si>
  <si>
    <t>Земельный налог с организаций, обладающих земельным участком, расположенным в границах городских  поселений (пени)</t>
  </si>
  <si>
    <t xml:space="preserve">Выполнение иных обязательств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</si>
  <si>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</si>
  <si>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(штрафы)</t>
  </si>
  <si>
    <t>108</t>
  </si>
  <si>
    <t>04020</t>
  </si>
  <si>
    <r>
      <t xml:space="preserve">Наименование публично-правового образования:  </t>
    </r>
    <r>
      <rPr>
        <b/>
        <sz val="10"/>
        <rFont val="Arial Cyr"/>
        <family val="0"/>
      </rPr>
      <t xml:space="preserve"> Бюджет Пестовского городского поселения</t>
    </r>
  </si>
  <si>
    <r>
      <t xml:space="preserve">финансового органа:     </t>
    </r>
    <r>
      <rPr>
        <b/>
        <sz val="10"/>
        <rFont val="Arial Cyr"/>
        <family val="0"/>
      </rPr>
      <t>Комитет финансов Администрации Пестовского муниципального района</t>
    </r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</si>
  <si>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</si>
  <si>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(основой платеж)</t>
  </si>
  <si>
    <t>07175</t>
  </si>
  <si>
    <t>05013</t>
  </si>
  <si>
    <t>05035</t>
  </si>
  <si>
    <t>Невыясненные поступления, зачисляемые в бюджеты поселений</t>
  </si>
  <si>
    <t>117</t>
  </si>
  <si>
    <t>01050</t>
  </si>
  <si>
    <t>04198312</t>
  </si>
  <si>
    <t>310</t>
  </si>
  <si>
    <t>Увеличение стоимости основных средств</t>
  </si>
  <si>
    <t>Заработная плата</t>
  </si>
  <si>
    <t xml:space="preserve">Начисления на выплаты по оплате труда </t>
  </si>
  <si>
    <t>Прочие выплаты</t>
  </si>
  <si>
    <t>Итого  прочие трансферты</t>
  </si>
  <si>
    <t>04000</t>
  </si>
  <si>
    <t xml:space="preserve">Работы, услуги по содержанию имущества                          </t>
  </si>
  <si>
    <t>Увеличение стоимости материальных запасов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</si>
  <si>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</si>
  <si>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 xml:space="preserve">       ОТЧЕТ ОБ ИСПОЛНЕНИИ БЮДЖЕТА</t>
  </si>
  <si>
    <t>Доходы от реализации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имуществу.</t>
  </si>
  <si>
    <t>02053</t>
  </si>
  <si>
    <t>335</t>
  </si>
  <si>
    <t>219</t>
  </si>
  <si>
    <t>05000</t>
  </si>
  <si>
    <t>243</t>
  </si>
  <si>
    <t>9277026</t>
  </si>
  <si>
    <t>116</t>
  </si>
  <si>
    <t>2508</t>
  </si>
  <si>
    <t>6000</t>
  </si>
  <si>
    <t>штрафы</t>
  </si>
  <si>
    <t>Компенсация выпадающих доходов организациям , предоставляющим населению коммунальные услуги по тарифам не обеспечивающим возмещение издержек                                    Из них:</t>
  </si>
  <si>
    <t xml:space="preserve">Перечисления другим бюджетам бюджетной системы Российской Федерации (дворовые территории 2013гсуб 1109900)                                  </t>
  </si>
  <si>
    <t>Субвенция на возмещение затрат по содержанию штатных единиц, осущ-х переданные отд. гос. полномочия</t>
  </si>
  <si>
    <t>Мат. затраты</t>
  </si>
  <si>
    <t>1827028</t>
  </si>
  <si>
    <t>9028</t>
  </si>
  <si>
    <t xml:space="preserve">Перечисления другим бюджетам бюджетной системы Российской Федерации    (субсид. 9279603)                     </t>
  </si>
  <si>
    <t xml:space="preserve">Перечисления другим бюджетам бюджетной системы Российской Федерации  (субсид. 9279503)                       </t>
  </si>
  <si>
    <t>99 0 2530</t>
  </si>
  <si>
    <t>Уплата прочих налогов и сборов</t>
  </si>
  <si>
    <t>Обеспечение транспортного обслуживания населения - межбюджетные трансферты</t>
  </si>
  <si>
    <t>5210619</t>
  </si>
  <si>
    <t>9902320</t>
  </si>
  <si>
    <t>5107065</t>
  </si>
  <si>
    <t>9902902</t>
  </si>
  <si>
    <t>99 0 2905</t>
  </si>
  <si>
    <t>99 02906</t>
  </si>
  <si>
    <t>99 0 2906</t>
  </si>
  <si>
    <t>99 0 2909</t>
  </si>
  <si>
    <t>9902909</t>
  </si>
  <si>
    <t>99 0 2910</t>
  </si>
  <si>
    <t>9902910</t>
  </si>
  <si>
    <t>9902912</t>
  </si>
  <si>
    <t>9902913</t>
  </si>
  <si>
    <t>9902330</t>
  </si>
  <si>
    <t>03020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</si>
  <si>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</si>
  <si>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</si>
  <si>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</si>
  <si>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(штрафы)</t>
  </si>
  <si>
    <t>06043</t>
  </si>
  <si>
    <t>06033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</si>
  <si>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</si>
  <si>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</si>
  <si>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</si>
  <si>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</si>
  <si>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</si>
  <si>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</si>
  <si>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</si>
  <si>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0643</t>
  </si>
  <si>
    <t>5100100</t>
  </si>
  <si>
    <t>5102380</t>
  </si>
  <si>
    <t>Расходы по информатизации, формирование электронного правительства</t>
  </si>
  <si>
    <t>99 0 2901</t>
  </si>
  <si>
    <t>Обеспечение проведения выборов и референдумов</t>
  </si>
  <si>
    <t>0107</t>
  </si>
  <si>
    <t xml:space="preserve">Прочая закупка товаров работ и услуг для обеспечения государственных (муниципальных) нужд   </t>
  </si>
  <si>
    <t>9902780</t>
  </si>
  <si>
    <t>99 0 2780</t>
  </si>
  <si>
    <t>2200</t>
  </si>
  <si>
    <t>Расходы по благоустройству территории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</si>
  <si>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</si>
  <si>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>Межбюджетные трансферты по благоустройству</t>
  </si>
  <si>
    <t>Утверждение правил по благоустройству городских округов и поселений межбюджетные трансферты</t>
  </si>
  <si>
    <t xml:space="preserve">Перечисления другим бюджетам бюджетной системы Российской Федерации                 </t>
  </si>
  <si>
    <t>Межбюджетные трансферты на организацию исполнения полномочий Администрации городского поселения</t>
  </si>
  <si>
    <t>Межбюджетные трансферты ( на содержание штатной единицы)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</si>
  <si>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(штрафы)</t>
  </si>
  <si>
    <t>151</t>
  </si>
  <si>
    <t>Транспорт</t>
  </si>
  <si>
    <t>0408</t>
  </si>
  <si>
    <t>0412</t>
  </si>
  <si>
    <t>Итого 0412</t>
  </si>
  <si>
    <t>Мероприятия по землеустройству- переданные межбюджетные трансферты</t>
  </si>
  <si>
    <t>251</t>
  </si>
  <si>
    <t xml:space="preserve">Перечисления другим бюджетам бюджетной системы Российской Федерации                                    </t>
  </si>
  <si>
    <t>3510200</t>
  </si>
  <si>
    <t>Озеленение - межбюджетные трансферты</t>
  </si>
  <si>
    <t>Содержание кладбища - межбюджетные трансферты</t>
  </si>
  <si>
    <t>Проведение мероприятий для детей и молодёжи - межбюджетные трансферты</t>
  </si>
  <si>
    <t>8002</t>
  </si>
  <si>
    <t>Субсидии бюджетам поселений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</si>
  <si>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 xml:space="preserve"> Субвенция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 (5210226)</t>
  </si>
  <si>
    <t>9025</t>
  </si>
  <si>
    <t xml:space="preserve"> Субвенция по компенсации выпадающих доходов организациям , осуществляющим  перевозки пассажиров и багажа автомобильным транспортом общего пользования в городском сообщении( 5210229)</t>
  </si>
  <si>
    <t>9027</t>
  </si>
  <si>
    <t>2117029</t>
  </si>
  <si>
    <t>Мероприятия по землеустройству</t>
  </si>
  <si>
    <t>3400300</t>
  </si>
  <si>
    <t>Мероприятия в области спорта и физической культуры, туризма - межбюджетные трансферты</t>
  </si>
  <si>
    <t>Обслуживание внутреннего муниципального долга</t>
  </si>
  <si>
    <t>1301</t>
  </si>
  <si>
    <t>730</t>
  </si>
  <si>
    <t>231</t>
  </si>
  <si>
    <t>Обслуживание внутреннего долга</t>
  </si>
  <si>
    <t>Обеспечение пожарной безопасности - межбюджетные трансферты</t>
  </si>
  <si>
    <t>Содержание дорог - Межбюджетные трансферты</t>
  </si>
  <si>
    <t>Компенсация выпадающих доходов организациям, предоставляющим населению услуги горячего водоснабжения  и отопления по тарифам, не обеспечивающим возмещение издержек</t>
  </si>
  <si>
    <t>Итого 0709</t>
  </si>
  <si>
    <t>1300</t>
  </si>
  <si>
    <t>Печать нормативных документов</t>
  </si>
  <si>
    <t xml:space="preserve">Другие общегосударственные вопросы </t>
  </si>
  <si>
    <t xml:space="preserve">Перечисления другим бюджетам бюджетной системы Российской Федерации (субсидия 1107151)                                 </t>
  </si>
  <si>
    <t xml:space="preserve">Перечисления другим бюджетам бюджетной системы Российской Федерации                         </t>
  </si>
  <si>
    <t xml:space="preserve"> Межбюджетные трансферты по жилфонду</t>
  </si>
  <si>
    <t>Иные межбюджетные трансферты на уличное освещение</t>
  </si>
  <si>
    <t>Дотации бюджетам поселений на выравнивание бюджетной обеспеченности (5210210)</t>
  </si>
  <si>
    <t>383</t>
  </si>
  <si>
    <t xml:space="preserve">Единица измерения:  руб </t>
  </si>
  <si>
    <t>4</t>
  </si>
  <si>
    <t>КОДЫ</t>
  </si>
  <si>
    <t xml:space="preserve"> Наименование показателя</t>
  </si>
  <si>
    <t>в том числе:</t>
  </si>
  <si>
    <t>Расходы бюджета - всего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</si>
  <si>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</si>
  <si>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</si>
  <si>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</si>
  <si>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</si>
  <si>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</si>
  <si>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</si>
  <si>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</si>
  <si>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</si>
  <si>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х</t>
  </si>
  <si>
    <t>0503117</t>
  </si>
  <si>
    <t xml:space="preserve">          по ОКПО</t>
  </si>
  <si>
    <t xml:space="preserve">             Дата</t>
  </si>
  <si>
    <t>9902340</t>
  </si>
  <si>
    <t>Субвенция на возмещение затрат по содержанию штатных единиц, осуществляющих переданные отдельные государственные полномочия (1827028)</t>
  </si>
  <si>
    <t>Исполнено</t>
  </si>
  <si>
    <t>5</t>
  </si>
  <si>
    <t>6</t>
  </si>
  <si>
    <t>Периодичность:  месячная</t>
  </si>
  <si>
    <t>Доходы бюджета - всего</t>
  </si>
  <si>
    <t>1. Доходы бюджета</t>
  </si>
  <si>
    <t>Х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</si>
  <si>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</si>
  <si>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</si>
  <si>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внутреннего финансирования бюджета</t>
  </si>
  <si>
    <t>0102</t>
  </si>
  <si>
    <t>000</t>
  </si>
  <si>
    <t>211</t>
  </si>
  <si>
    <t>212</t>
  </si>
  <si>
    <t>213</t>
  </si>
  <si>
    <t>0104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</si>
  <si>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</si>
  <si>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</si>
  <si>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</si>
  <si>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</si>
  <si>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</si>
  <si>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</si>
  <si>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Услуги по сод.имущества</t>
  </si>
  <si>
    <t>225</t>
  </si>
  <si>
    <t>Прочие работы, услуги</t>
  </si>
  <si>
    <t>226</t>
  </si>
  <si>
    <t>Прочие расходы</t>
  </si>
  <si>
    <t>290</t>
  </si>
  <si>
    <t>340</t>
  </si>
  <si>
    <t>0113</t>
  </si>
  <si>
    <t>0920300</t>
  </si>
  <si>
    <t>0000</t>
  </si>
  <si>
    <t>0000000</t>
  </si>
  <si>
    <t>0310</t>
  </si>
  <si>
    <t>2026700</t>
  </si>
  <si>
    <t>242</t>
  </si>
  <si>
    <t>0501</t>
  </si>
  <si>
    <t>Итого 0501</t>
  </si>
  <si>
    <t>0502</t>
  </si>
  <si>
    <t>3510300</t>
  </si>
  <si>
    <t>Итого 0502</t>
  </si>
  <si>
    <t>Расходы по ремонту и содержанию автомобильных дорог, осуществляемые за счет остатков средств дорожных фондов прошлых лет (собственные средства)</t>
  </si>
  <si>
    <t>Уличное освещение</t>
  </si>
  <si>
    <t>0503</t>
  </si>
  <si>
    <t>6000100</t>
  </si>
  <si>
    <t>Итого 0503</t>
  </si>
  <si>
    <t>0707</t>
  </si>
  <si>
    <t>0709</t>
  </si>
  <si>
    <t>0801</t>
  </si>
  <si>
    <t>1101</t>
  </si>
  <si>
    <t>Превышение доходов над расходами</t>
  </si>
  <si>
    <t>код строки</t>
  </si>
  <si>
    <t>неисполненные назначения</t>
  </si>
  <si>
    <t>исполнено</t>
  </si>
  <si>
    <t>Утвержденные бюджетные назначения</t>
  </si>
  <si>
    <t>Наименование показателя</t>
  </si>
  <si>
    <t>Код классификации</t>
  </si>
  <si>
    <t>вид расхода</t>
  </si>
  <si>
    <t>целевая статья</t>
  </si>
  <si>
    <t>раздел подраздел</t>
  </si>
  <si>
    <t>Итого раздел 05</t>
  </si>
  <si>
    <t>Итого раздел 03</t>
  </si>
  <si>
    <t>Итого раздел 04</t>
  </si>
  <si>
    <t>Итого раздел 07</t>
  </si>
  <si>
    <t>Итого раздел 08</t>
  </si>
  <si>
    <t>Итого раздел 11</t>
  </si>
  <si>
    <t>106</t>
  </si>
  <si>
    <t>06013</t>
  </si>
  <si>
    <t>10</t>
  </si>
  <si>
    <t>1000</t>
  </si>
  <si>
    <t>2000</t>
  </si>
  <si>
    <t>3000</t>
  </si>
  <si>
    <t>01</t>
  </si>
  <si>
    <t>111</t>
  </si>
  <si>
    <t>05025</t>
  </si>
  <si>
    <t>202</t>
  </si>
  <si>
    <t>01001</t>
  </si>
  <si>
    <t>02999</t>
  </si>
  <si>
    <t>03024</t>
  </si>
  <si>
    <t>Итого безвозмездных поступлений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</si>
  <si>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поселений</t>
  </si>
  <si>
    <t>37040</t>
  </si>
  <si>
    <t>2100</t>
  </si>
  <si>
    <t>9902903</t>
  </si>
  <si>
    <t>9902905</t>
  </si>
  <si>
    <t xml:space="preserve">Непрограмные направления расходов бюджета </t>
  </si>
  <si>
    <t>99 0 00 00</t>
  </si>
  <si>
    <t>Утверждено по бюджету</t>
  </si>
  <si>
    <t>Бюджетная классификация</t>
  </si>
  <si>
    <t>глава</t>
  </si>
  <si>
    <t>Фома по ОКУД</t>
  </si>
  <si>
    <t>Неисполненные назначения</t>
  </si>
  <si>
    <t>главный администратор</t>
  </si>
  <si>
    <t>статья классификации</t>
  </si>
  <si>
    <t>подвид дохода</t>
  </si>
  <si>
    <t>элемент дохода</t>
  </si>
  <si>
    <t>Стать, подстатья</t>
  </si>
  <si>
    <t>группа, подгруппа</t>
  </si>
  <si>
    <t>Итого налоговые и неналоговые доходы</t>
  </si>
  <si>
    <t>01000</t>
  </si>
  <si>
    <t>02000</t>
  </si>
  <si>
    <t>итого</t>
  </si>
  <si>
    <t>03000</t>
  </si>
  <si>
    <t>Итого</t>
  </si>
  <si>
    <t>00000</t>
  </si>
  <si>
    <t xml:space="preserve">итого </t>
  </si>
  <si>
    <t>00001050201100000610</t>
  </si>
  <si>
    <t>00001050201000000610</t>
  </si>
  <si>
    <t>Уменьшение прочих остатков денежных средств</t>
  </si>
  <si>
    <t>00001050200000000600</t>
  </si>
  <si>
    <t>Уменьшение остатков средств бюджета</t>
  </si>
  <si>
    <t>00001050000000000600</t>
  </si>
  <si>
    <t>00001050201100000510</t>
  </si>
  <si>
    <t>уменьшение  прочих остатков средств</t>
  </si>
  <si>
    <t>00001050201000000510</t>
  </si>
  <si>
    <t>00001050200000000510</t>
  </si>
  <si>
    <t>Увеличение остатков средств бюджета</t>
  </si>
  <si>
    <t>00001050000000000500</t>
  </si>
  <si>
    <t>Изменение остатков средств бюджетов</t>
  </si>
  <si>
    <t>00001050000000000000</t>
  </si>
  <si>
    <t>000010300000100000810</t>
  </si>
  <si>
    <t>000010300000100000710</t>
  </si>
  <si>
    <t xml:space="preserve">Прочая закупка товаров работ и услуг для государственных нужд                               </t>
  </si>
  <si>
    <t>Бюджетные кредиты от других бюджетов</t>
  </si>
  <si>
    <t>00001030000000000000</t>
  </si>
  <si>
    <t>Бюджетные кредиты от кредитных организаций</t>
  </si>
  <si>
    <t>Получение кредитов бюджетами поселений от кредитных организаций</t>
  </si>
  <si>
    <t>Получение кредитов бюджетами поселений от других бюджетов</t>
  </si>
  <si>
    <t>код источника финансирования дефицита бюджета по бюджетной классификации</t>
  </si>
  <si>
    <t>Утвержденные бюджетные показатели</t>
  </si>
  <si>
    <t>Увеличение прочих остатков средств бюджетов</t>
  </si>
  <si>
    <t>Источники финансирования дефицита бюджета - всего = (превышению с противоположным знаком)</t>
  </si>
  <si>
    <t>0111</t>
  </si>
  <si>
    <t>101</t>
  </si>
  <si>
    <t>01030</t>
  </si>
  <si>
    <t>110</t>
  </si>
  <si>
    <t>.</t>
  </si>
  <si>
    <t>244</t>
  </si>
  <si>
    <t>121</t>
  </si>
  <si>
    <t>122</t>
  </si>
  <si>
    <t>870</t>
  </si>
  <si>
    <t>0409</t>
  </si>
  <si>
    <t>852</t>
  </si>
  <si>
    <t>540</t>
  </si>
  <si>
    <t>105</t>
  </si>
  <si>
    <t>03010</t>
  </si>
  <si>
    <t>810</t>
  </si>
  <si>
    <t>851</t>
  </si>
  <si>
    <t>1109900</t>
  </si>
  <si>
    <t>Дворовые территории (2013 год)</t>
  </si>
  <si>
    <t>02010</t>
  </si>
  <si>
    <t xml:space="preserve">Наименование </t>
  </si>
  <si>
    <t xml:space="preserve"> Общегосударственные вопросы</t>
  </si>
  <si>
    <t xml:space="preserve">  Национальная оборона</t>
  </si>
  <si>
    <t xml:space="preserve"> Национальная безопасность и правоохраниетльная деятельность</t>
  </si>
  <si>
    <t>Национальная экономика</t>
  </si>
  <si>
    <t xml:space="preserve"> Жилищно-коммунальное хозяйство</t>
  </si>
  <si>
    <t xml:space="preserve"> Образование</t>
  </si>
  <si>
    <t xml:space="preserve"> Культура и Кинематография</t>
  </si>
  <si>
    <t xml:space="preserve"> Физическая культура и спорт</t>
  </si>
  <si>
    <t>Обеспечение пожарной безопасности</t>
  </si>
  <si>
    <t xml:space="preserve">Перечисления другим бюджетам бюджетной системы РФ (на счетную палату)                         </t>
  </si>
  <si>
    <t>Итого 0409</t>
  </si>
  <si>
    <t>Итого 0104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</si>
  <si>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</si>
  <si>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</si>
  <si>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</si>
  <si>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</si>
  <si>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Итого  субсидии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</si>
  <si>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</si>
  <si>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 xml:space="preserve">Резервные фонды </t>
  </si>
  <si>
    <t>Итого  дотации</t>
  </si>
  <si>
    <t>Итого НДФЛ</t>
  </si>
  <si>
    <t xml:space="preserve">Итого АКЦИЗЫ </t>
  </si>
  <si>
    <t>103</t>
  </si>
  <si>
    <t>Доходы от уплаты акцизов на дизельное топливо,подлежащие распределению в консолидированные бюджеты субъектов Российской Федерации</t>
  </si>
  <si>
    <t>02216</t>
  </si>
  <si>
    <t>Доходы от уплаты акцизов на моторные масла для дизельных и (или) карбюраторных (инжекторных) двигателей,подлежащие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</si>
  <si>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террритории Российской Федерации,подлежащие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</si>
  <si>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террритории Российской Федерации,подлежащие распределению в консолидированные бюджеты субъектов Российской Федерации</t>
  </si>
  <si>
    <t xml:space="preserve">Субсидия бюджетам поселений для обеспечения мероприятий по переселению граждан из аварийного жилищного фонда в 2013-2017 годах с учетом необходимости развития малоэтажного жилищного строительства  за счет средств, поступивших от государственной корпораци- Фонда содействия реформированию жилищно-коммунального хозяйства </t>
  </si>
  <si>
    <t>Обслуживание государственного и муниципального долга</t>
  </si>
  <si>
    <t xml:space="preserve">Субсидия бюджетам поселений на реализацию мероприятий региональной программы мероприятий "Переселению граждан, проживающих на территории Новгородской области, из аварийного жилищного фонда в 2013-2017годах  с учетом необходимости развития малоэтажного жилищного строительства " на 2014-2016 годы </t>
  </si>
  <si>
    <t>99 0 2900</t>
  </si>
  <si>
    <t>Другие вопросы в области национальной экономики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</si>
  <si>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</si>
  <si>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</si>
  <si>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</si>
  <si>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</t>
  </si>
  <si>
    <t>1107151</t>
  </si>
  <si>
    <t>Осуществление дорожной деятельности ( субсидия)</t>
  </si>
  <si>
    <t>0106</t>
  </si>
  <si>
    <t>Итого 0106</t>
  </si>
  <si>
    <t>5210603</t>
  </si>
  <si>
    <t>5210604</t>
  </si>
  <si>
    <t xml:space="preserve">Иные межбюджетные трансферты на ремонт жилья                          </t>
  </si>
  <si>
    <t>Иные межбюджетные трансферты по выполнению работ по изготовлению технической документации</t>
  </si>
  <si>
    <t>5210607</t>
  </si>
  <si>
    <t>Иные межбюджетные трансферты на переселение граждан из аварийного жилитщного фонда за счет средств областного бюджета</t>
  </si>
  <si>
    <t>Выполнение других обязательств государства (взнос в уставный капитал)</t>
  </si>
  <si>
    <t>Иные межбюджетные трансферты на переселение граждан из аварийного жилищного фонда за счет средств гос. корпорации- Фонда содействия реформировапнию ЖКХ</t>
  </si>
  <si>
    <t>5210608</t>
  </si>
  <si>
    <t>Иные межбюджетные трансферты на компенсацию доходов организациям, предоставляющим населению услуг бани по тарифам не обеспечивающим возмещение издержек</t>
  </si>
  <si>
    <t>Иные межбюджетные трансферты на техническое обслуживание сетей</t>
  </si>
  <si>
    <t>Иные межбюджетные трансферты на повышение квалификации</t>
  </si>
  <si>
    <t>9902911</t>
  </si>
  <si>
    <t>Субсидии бюджетам городских поселений на формирование муниципальных дорожных фондов</t>
  </si>
  <si>
    <t>8049</t>
  </si>
  <si>
    <t>04999</t>
  </si>
  <si>
    <t>Прочие межбюджетные трансферты, передаваемые бюджетам городских поселений</t>
  </si>
  <si>
    <t xml:space="preserve">Перечисления другим бюджетам бюджетной системы Российской Федерации (субсидия 1107152)                                 </t>
  </si>
  <si>
    <t xml:space="preserve">Перечисления другим бюджетам бюджетной системы Российской Федерации (собственные средства района)                                 </t>
  </si>
  <si>
    <t>Итого ЕСХН</t>
  </si>
  <si>
    <t>Итого субвенции</t>
  </si>
  <si>
    <t>на 01 июля 2015 года.</t>
  </si>
  <si>
    <t>01.07.2015 г</t>
  </si>
  <si>
    <r>
      <t xml:space="preserve"> 2. Расходы бюджета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ф. 0503117  стр.</t>
    </r>
    <r>
      <rPr>
        <b/>
        <sz val="8"/>
        <rFont val="Arial Cyr"/>
        <family val="0"/>
      </rPr>
      <t xml:space="preserve"> 2                                                                                                                       на 01.07.2015г</t>
    </r>
  </si>
  <si>
    <t>8050</t>
  </si>
  <si>
    <t>Субсидии бюджетам городских поселений на софинансирование расходов по реализации правовых актов Правительства Новгродской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</si>
  <si>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Перечисления другим бюджетам бюджетной системы Российской Федерации (субсидия )                                 </t>
  </si>
  <si>
    <t>9902901</t>
  </si>
  <si>
    <t>Итого раздел 13</t>
  </si>
  <si>
    <t>Итого раздел  07</t>
  </si>
  <si>
    <t>Итого раздел  01</t>
  </si>
  <si>
    <t>9902800</t>
  </si>
  <si>
    <t>Субвенция на осуществление отдельных государственных полномочий по определению перечня должностных лиц, уполномоченных состовлять протоколы об административных правонарушениях, предусмотренных соответствующими статьями областного закона</t>
  </si>
  <si>
    <t>9029</t>
  </si>
  <si>
    <t>Председатель комитета финансов:   ________________        И.Ю. Лазарец</t>
  </si>
  <si>
    <t xml:space="preserve">                                                                        (подпись)                      (расшифровка подписи)</t>
  </si>
  <si>
    <t>Ведущий служащий: _____________________ Виноградова Н.Н.</t>
  </si>
  <si>
    <t xml:space="preserve">                                           (подпись)             (расшифровка подписи)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</si>
</sst>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#,##0.00"/>
    <numFmt numFmtId="193" formatCode="#,##0.00&quot;р.&quot;"/>
    <numFmt numFmtId="194" formatCode="#,##0.00_ ;\-#,##0.00\ 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i/>
      <sz val="9"/>
      <name val="Arial"/>
      <family val="2"/>
    </font>
    <font>
      <i/>
      <sz val="9"/>
      <name val="Arial Cyr"/>
      <family val="0"/>
    </font>
    <font>
      <sz val="10"/>
      <color indexed="14"/>
      <name val="Arial Cyr"/>
      <family val="0"/>
    </font>
    <font>
      <b/>
      <sz val="9"/>
      <name val="Times New Roman"/>
      <family val="1"/>
    </font>
    <font>
      <b/>
      <sz val="10"/>
      <color indexed="21"/>
      <name val="Arial Cyr"/>
      <family val="0"/>
    </font>
    <font>
      <sz val="10"/>
      <color indexed="56"/>
      <name val="Arial Cyr"/>
      <family val="0"/>
    </font>
    <font>
      <b/>
      <sz val="10"/>
      <color indexed="12"/>
      <name val="Arial Cyr"/>
      <family val="0"/>
    </font>
    <font>
      <b/>
      <sz val="10"/>
      <color indexed="56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171" fontId="0" fillId="0" borderId="15" xfId="0" applyNumberForma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/>
    </xf>
    <xf numFmtId="171" fontId="4" fillId="0" borderId="18" xfId="0" applyNumberFormat="1" applyFont="1" applyFill="1" applyBorder="1" applyAlignment="1">
      <alignment horizontal="center"/>
    </xf>
    <xf numFmtId="171" fontId="4" fillId="0" borderId="19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1" fontId="1" fillId="0" borderId="15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 wrapText="1"/>
    </xf>
    <xf numFmtId="171" fontId="13" fillId="0" borderId="15" xfId="0" applyNumberFormat="1" applyFont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 wrapText="1"/>
    </xf>
    <xf numFmtId="49" fontId="14" fillId="33" borderId="15" xfId="0" applyNumberFormat="1" applyFont="1" applyFill="1" applyBorder="1" applyAlignment="1">
      <alignment horizontal="center"/>
    </xf>
    <xf numFmtId="171" fontId="14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1" fontId="13" fillId="33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171" fontId="0" fillId="0" borderId="15" xfId="0" applyNumberFormat="1" applyFill="1" applyBorder="1" applyAlignment="1">
      <alignment/>
    </xf>
    <xf numFmtId="0" fontId="17" fillId="0" borderId="15" xfId="0" applyFont="1" applyFill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49" fontId="18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Border="1" applyAlignment="1">
      <alignment wrapText="1"/>
    </xf>
    <xf numFmtId="0" fontId="0" fillId="0" borderId="0" xfId="0" applyAlignment="1">
      <alignment/>
    </xf>
    <xf numFmtId="49" fontId="4" fillId="34" borderId="17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wrapText="1"/>
    </xf>
    <xf numFmtId="171" fontId="1" fillId="33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49" fontId="4" fillId="34" borderId="23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center"/>
    </xf>
    <xf numFmtId="0" fontId="10" fillId="35" borderId="15" xfId="0" applyFont="1" applyFill="1" applyBorder="1" applyAlignment="1">
      <alignment horizontal="center" wrapText="1"/>
    </xf>
    <xf numFmtId="0" fontId="16" fillId="35" borderId="15" xfId="0" applyFont="1" applyFill="1" applyBorder="1" applyAlignment="1">
      <alignment horizontal="center" wrapText="1"/>
    </xf>
    <xf numFmtId="171" fontId="3" fillId="35" borderId="15" xfId="0" applyNumberFormat="1" applyFont="1" applyFill="1" applyBorder="1" applyAlignment="1">
      <alignment/>
    </xf>
    <xf numFmtId="49" fontId="16" fillId="35" borderId="15" xfId="0" applyNumberFormat="1" applyFont="1" applyFill="1" applyBorder="1" applyAlignment="1">
      <alignment horizontal="center" wrapText="1"/>
    </xf>
    <xf numFmtId="49" fontId="26" fillId="35" borderId="15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1" fillId="33" borderId="15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 wrapText="1"/>
    </xf>
    <xf numFmtId="49" fontId="26" fillId="33" borderId="15" xfId="0" applyNumberFormat="1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9" fillId="0" borderId="15" xfId="0" applyFont="1" applyBorder="1" applyAlignment="1">
      <alignment horizontal="left" vertical="top" wrapText="1"/>
    </xf>
    <xf numFmtId="171" fontId="1" fillId="33" borderId="15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49" fontId="1" fillId="33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49" fontId="0" fillId="0" borderId="24" xfId="0" applyNumberFormat="1" applyFont="1" applyBorder="1" applyAlignment="1">
      <alignment wrapText="1"/>
    </xf>
    <xf numFmtId="49" fontId="0" fillId="0" borderId="24" xfId="0" applyNumberForma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1" fillId="33" borderId="24" xfId="0" applyNumberFormat="1" applyFont="1" applyFill="1" applyBorder="1" applyAlignment="1">
      <alignment wrapText="1"/>
    </xf>
    <xf numFmtId="49" fontId="18" fillId="33" borderId="15" xfId="0" applyNumberFormat="1" applyFont="1" applyFill="1" applyBorder="1" applyAlignment="1">
      <alignment horizontal="center"/>
    </xf>
    <xf numFmtId="171" fontId="1" fillId="35" borderId="15" xfId="0" applyNumberFormat="1" applyFont="1" applyFill="1" applyBorder="1" applyAlignment="1">
      <alignment/>
    </xf>
    <xf numFmtId="49" fontId="1" fillId="36" borderId="15" xfId="0" applyNumberFormat="1" applyFont="1" applyFill="1" applyBorder="1" applyAlignment="1">
      <alignment horizontal="center" wrapText="1"/>
    </xf>
    <xf numFmtId="0" fontId="1" fillId="36" borderId="24" xfId="0" applyFont="1" applyFill="1" applyBorder="1" applyAlignment="1">
      <alignment horizontal="center" wrapText="1"/>
    </xf>
    <xf numFmtId="49" fontId="0" fillId="36" borderId="24" xfId="0" applyNumberFormat="1" applyFill="1" applyBorder="1" applyAlignment="1">
      <alignment horizontal="center"/>
    </xf>
    <xf numFmtId="0" fontId="21" fillId="36" borderId="0" xfId="0" applyFont="1" applyFill="1" applyAlignment="1">
      <alignment wrapText="1"/>
    </xf>
    <xf numFmtId="49" fontId="0" fillId="36" borderId="24" xfId="0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171" fontId="0" fillId="0" borderId="17" xfId="0" applyNumberFormat="1" applyFill="1" applyBorder="1" applyAlignment="1">
      <alignment horizontal="center"/>
    </xf>
    <xf numFmtId="171" fontId="23" fillId="0" borderId="15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7" fillId="0" borderId="15" xfId="0" applyFont="1" applyFill="1" applyBorder="1" applyAlignment="1">
      <alignment horizontal="left" wrapText="1"/>
    </xf>
    <xf numFmtId="0" fontId="16" fillId="35" borderId="24" xfId="0" applyFont="1" applyFill="1" applyBorder="1" applyAlignment="1">
      <alignment horizontal="center" wrapText="1"/>
    </xf>
    <xf numFmtId="49" fontId="16" fillId="35" borderId="24" xfId="0" applyNumberFormat="1" applyFont="1" applyFill="1" applyBorder="1" applyAlignment="1">
      <alignment horizontal="center" wrapText="1"/>
    </xf>
    <xf numFmtId="49" fontId="26" fillId="35" borderId="24" xfId="0" applyNumberFormat="1" applyFont="1" applyFill="1" applyBorder="1" applyAlignment="1">
      <alignment horizontal="center"/>
    </xf>
    <xf numFmtId="0" fontId="26" fillId="35" borderId="25" xfId="0" applyFont="1" applyFill="1" applyBorder="1" applyAlignment="1">
      <alignment horizontal="center"/>
    </xf>
    <xf numFmtId="171" fontId="3" fillId="35" borderId="24" xfId="0" applyNumberFormat="1" applyFont="1" applyFill="1" applyBorder="1" applyAlignment="1">
      <alignment/>
    </xf>
    <xf numFmtId="0" fontId="27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71" fontId="0" fillId="0" borderId="17" xfId="0" applyNumberFormat="1" applyBorder="1" applyAlignment="1">
      <alignment/>
    </xf>
    <xf numFmtId="171" fontId="33" fillId="0" borderId="17" xfId="0" applyNumberFormat="1" applyFont="1" applyBorder="1" applyAlignment="1">
      <alignment/>
    </xf>
    <xf numFmtId="171" fontId="0" fillId="0" borderId="17" xfId="0" applyNumberFormat="1" applyFont="1" applyFill="1" applyBorder="1" applyAlignment="1">
      <alignment/>
    </xf>
    <xf numFmtId="0" fontId="5" fillId="37" borderId="26" xfId="0" applyFont="1" applyFill="1" applyBorder="1" applyAlignment="1">
      <alignment horizontal="center"/>
    </xf>
    <xf numFmtId="49" fontId="29" fillId="37" borderId="26" xfId="0" applyNumberFormat="1" applyFont="1" applyFill="1" applyBorder="1" applyAlignment="1">
      <alignment horizontal="center" wrapText="1"/>
    </xf>
    <xf numFmtId="49" fontId="5" fillId="37" borderId="26" xfId="0" applyNumberFormat="1" applyFont="1" applyFill="1" applyBorder="1" applyAlignment="1">
      <alignment horizontal="center"/>
    </xf>
    <xf numFmtId="171" fontId="5" fillId="37" borderId="26" xfId="0" applyNumberFormat="1" applyFont="1" applyFill="1" applyBorder="1" applyAlignment="1">
      <alignment/>
    </xf>
    <xf numFmtId="171" fontId="5" fillId="37" borderId="27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/>
    </xf>
    <xf numFmtId="49" fontId="6" fillId="37" borderId="26" xfId="0" applyNumberFormat="1" applyFont="1" applyFill="1" applyBorder="1" applyAlignment="1">
      <alignment horizontal="center"/>
    </xf>
    <xf numFmtId="49" fontId="10" fillId="37" borderId="26" xfId="0" applyNumberFormat="1" applyFont="1" applyFill="1" applyBorder="1" applyAlignment="1">
      <alignment horizontal="center" wrapText="1"/>
    </xf>
    <xf numFmtId="0" fontId="6" fillId="37" borderId="28" xfId="0" applyFont="1" applyFill="1" applyBorder="1" applyAlignment="1">
      <alignment horizontal="center"/>
    </xf>
    <xf numFmtId="171" fontId="1" fillId="37" borderId="26" xfId="0" applyNumberFormat="1" applyFont="1" applyFill="1" applyBorder="1" applyAlignment="1">
      <alignment/>
    </xf>
    <xf numFmtId="0" fontId="34" fillId="33" borderId="15" xfId="0" applyFont="1" applyFill="1" applyBorder="1" applyAlignment="1">
      <alignment horizontal="left"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1" fontId="1" fillId="34" borderId="17" xfId="0" applyNumberFormat="1" applyFont="1" applyFill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71" fontId="0" fillId="0" borderId="15" xfId="0" applyNumberFormat="1" applyFill="1" applyBorder="1" applyAlignment="1">
      <alignment horizontal="center"/>
    </xf>
    <xf numFmtId="171" fontId="1" fillId="33" borderId="17" xfId="0" applyNumberFormat="1" applyFont="1" applyFill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171" fontId="1" fillId="0" borderId="17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center"/>
    </xf>
    <xf numFmtId="171" fontId="0" fillId="36" borderId="15" xfId="0" applyNumberFormat="1" applyFont="1" applyFill="1" applyBorder="1" applyAlignment="1">
      <alignment horizontal="center"/>
    </xf>
    <xf numFmtId="171" fontId="1" fillId="33" borderId="24" xfId="0" applyNumberFormat="1" applyFont="1" applyFill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171" fontId="0" fillId="0" borderId="24" xfId="0" applyNumberFormat="1" applyFont="1" applyBorder="1" applyAlignment="1">
      <alignment horizontal="center"/>
    </xf>
    <xf numFmtId="171" fontId="0" fillId="36" borderId="24" xfId="0" applyNumberFormat="1" applyFont="1" applyFill="1" applyBorder="1" applyAlignment="1">
      <alignment horizontal="center"/>
    </xf>
    <xf numFmtId="171" fontId="1" fillId="36" borderId="24" xfId="0" applyNumberFormat="1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171" fontId="1" fillId="38" borderId="29" xfId="0" applyNumberFormat="1" applyFont="1" applyFill="1" applyBorder="1" applyAlignment="1">
      <alignment/>
    </xf>
    <xf numFmtId="171" fontId="1" fillId="0" borderId="29" xfId="0" applyNumberFormat="1" applyFont="1" applyFill="1" applyBorder="1" applyAlignment="1">
      <alignment/>
    </xf>
    <xf numFmtId="49" fontId="35" fillId="36" borderId="17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171" fontId="0" fillId="0" borderId="15" xfId="0" applyNumberFormat="1" applyFont="1" applyBorder="1" applyAlignment="1">
      <alignment/>
    </xf>
    <xf numFmtId="171" fontId="0" fillId="0" borderId="15" xfId="0" applyNumberFormat="1" applyFont="1" applyBorder="1" applyAlignment="1">
      <alignment/>
    </xf>
    <xf numFmtId="0" fontId="24" fillId="33" borderId="15" xfId="0" applyFont="1" applyFill="1" applyBorder="1" applyAlignment="1">
      <alignment horizontal="left" wrapText="1"/>
    </xf>
    <xf numFmtId="171" fontId="0" fillId="36" borderId="17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wrapText="1"/>
    </xf>
    <xf numFmtId="0" fontId="14" fillId="33" borderId="15" xfId="0" applyFont="1" applyFill="1" applyBorder="1" applyAlignment="1">
      <alignment horizontal="left" vertical="top" wrapText="1"/>
    </xf>
    <xf numFmtId="49" fontId="14" fillId="33" borderId="15" xfId="0" applyNumberFormat="1" applyFont="1" applyFill="1" applyBorder="1" applyAlignment="1">
      <alignment wrapText="1"/>
    </xf>
    <xf numFmtId="171" fontId="14" fillId="33" borderId="17" xfId="0" applyNumberFormat="1" applyFont="1" applyFill="1" applyBorder="1" applyAlignment="1">
      <alignment horizontal="center"/>
    </xf>
    <xf numFmtId="0" fontId="14" fillId="33" borderId="0" xfId="0" applyFont="1" applyFill="1" applyAlignment="1">
      <alignment wrapText="1"/>
    </xf>
    <xf numFmtId="49" fontId="1" fillId="39" borderId="15" xfId="0" applyNumberFormat="1" applyFont="1" applyFill="1" applyBorder="1" applyAlignment="1">
      <alignment horizontal="left" wrapText="1"/>
    </xf>
    <xf numFmtId="49" fontId="1" fillId="39" borderId="15" xfId="0" applyNumberFormat="1" applyFont="1" applyFill="1" applyBorder="1" applyAlignment="1">
      <alignment horizontal="center" wrapText="1"/>
    </xf>
    <xf numFmtId="49" fontId="1" fillId="39" borderId="15" xfId="0" applyNumberFormat="1" applyFont="1" applyFill="1" applyBorder="1" applyAlignment="1">
      <alignment horizontal="center"/>
    </xf>
    <xf numFmtId="171" fontId="1" fillId="39" borderId="15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wrapText="1"/>
    </xf>
    <xf numFmtId="171" fontId="1" fillId="39" borderId="17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wrapText="1"/>
    </xf>
    <xf numFmtId="0" fontId="1" fillId="39" borderId="24" xfId="0" applyFont="1" applyFill="1" applyBorder="1" applyAlignment="1">
      <alignment horizontal="center" wrapText="1"/>
    </xf>
    <xf numFmtId="49" fontId="1" fillId="39" borderId="24" xfId="0" applyNumberFormat="1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171" fontId="1" fillId="39" borderId="24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/>
    </xf>
    <xf numFmtId="49" fontId="35" fillId="33" borderId="15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49" fontId="35" fillId="33" borderId="17" xfId="0" applyNumberFormat="1" applyFont="1" applyFill="1" applyBorder="1" applyAlignment="1">
      <alignment horizontal="center"/>
    </xf>
    <xf numFmtId="171" fontId="0" fillId="0" borderId="31" xfId="0" applyNumberForma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8" fillId="35" borderId="26" xfId="0" applyNumberFormat="1" applyFont="1" applyFill="1" applyBorder="1" applyAlignment="1">
      <alignment horizontal="center"/>
    </xf>
    <xf numFmtId="49" fontId="1" fillId="35" borderId="26" xfId="0" applyNumberFormat="1" applyFont="1" applyFill="1" applyBorder="1" applyAlignment="1">
      <alignment horizontal="center"/>
    </xf>
    <xf numFmtId="171" fontId="1" fillId="35" borderId="26" xfId="0" applyNumberFormat="1" applyFont="1" applyFill="1" applyBorder="1" applyAlignment="1">
      <alignment horizontal="center"/>
    </xf>
    <xf numFmtId="171" fontId="1" fillId="35" borderId="2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171" fontId="0" fillId="0" borderId="31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/>
    </xf>
    <xf numFmtId="49" fontId="18" fillId="35" borderId="26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71" fontId="0" fillId="0" borderId="24" xfId="0" applyNumberFormat="1" applyFill="1" applyBorder="1" applyAlignment="1">
      <alignment horizontal="center"/>
    </xf>
    <xf numFmtId="0" fontId="18" fillId="35" borderId="26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center" wrapText="1"/>
    </xf>
    <xf numFmtId="171" fontId="13" fillId="0" borderId="15" xfId="0" applyNumberFormat="1" applyFont="1" applyFill="1" applyBorder="1" applyAlignment="1">
      <alignment horizontal="center"/>
    </xf>
    <xf numFmtId="171" fontId="1" fillId="35" borderId="17" xfId="0" applyNumberFormat="1" applyFont="1" applyFill="1" applyBorder="1" applyAlignment="1">
      <alignment/>
    </xf>
    <xf numFmtId="171" fontId="1" fillId="0" borderId="17" xfId="0" applyNumberFormat="1" applyFont="1" applyFill="1" applyBorder="1" applyAlignment="1">
      <alignment/>
    </xf>
    <xf numFmtId="171" fontId="13" fillId="36" borderId="15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26" fillId="35" borderId="15" xfId="0" applyFont="1" applyFill="1" applyBorder="1" applyAlignment="1">
      <alignment horizontal="center"/>
    </xf>
    <xf numFmtId="171" fontId="9" fillId="39" borderId="15" xfId="0" applyNumberFormat="1" applyFont="1" applyFill="1" applyBorder="1" applyAlignment="1">
      <alignment horizontal="center"/>
    </xf>
    <xf numFmtId="171" fontId="9" fillId="39" borderId="15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 wrapText="1"/>
    </xf>
    <xf numFmtId="49" fontId="0" fillId="0" borderId="15" xfId="0" applyNumberFormat="1" applyFont="1" applyBorder="1" applyAlignment="1">
      <alignment wrapText="1"/>
    </xf>
    <xf numFmtId="49" fontId="36" fillId="0" borderId="15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13" fillId="0" borderId="31" xfId="0" applyFont="1" applyBorder="1" applyAlignment="1">
      <alignment wrapText="1"/>
    </xf>
    <xf numFmtId="0" fontId="13" fillId="0" borderId="31" xfId="0" applyFont="1" applyBorder="1" applyAlignment="1">
      <alignment horizontal="justify" vertical="top" wrapText="1"/>
    </xf>
    <xf numFmtId="0" fontId="16" fillId="36" borderId="31" xfId="0" applyFont="1" applyFill="1" applyBorder="1" applyAlignment="1">
      <alignment horizontal="center" wrapText="1"/>
    </xf>
    <xf numFmtId="0" fontId="1" fillId="37" borderId="26" xfId="0" applyFont="1" applyFill="1" applyBorder="1" applyAlignment="1">
      <alignment horizontal="center"/>
    </xf>
    <xf numFmtId="0" fontId="27" fillId="0" borderId="31" xfId="0" applyFont="1" applyBorder="1" applyAlignment="1">
      <alignment horizontal="justify" vertical="top" wrapText="1"/>
    </xf>
    <xf numFmtId="0" fontId="27" fillId="0" borderId="17" xfId="0" applyNumberFormat="1" applyFont="1" applyBorder="1" applyAlignment="1" applyProtection="1">
      <alignment wrapText="1"/>
      <protection locked="0"/>
    </xf>
    <xf numFmtId="49" fontId="27" fillId="0" borderId="15" xfId="0" applyNumberFormat="1" applyFont="1" applyBorder="1" applyAlignment="1" applyProtection="1">
      <alignment wrapText="1"/>
      <protection/>
    </xf>
    <xf numFmtId="49" fontId="27" fillId="0" borderId="15" xfId="0" applyNumberFormat="1" applyFont="1" applyBorder="1" applyAlignment="1" applyProtection="1">
      <alignment horizontal="left" wrapText="1"/>
      <protection/>
    </xf>
    <xf numFmtId="49" fontId="4" fillId="0" borderId="15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9" fontId="36" fillId="0" borderId="24" xfId="0" applyNumberFormat="1" applyFont="1" applyBorder="1" applyAlignment="1">
      <alignment/>
    </xf>
    <xf numFmtId="49" fontId="18" fillId="35" borderId="3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33" borderId="33" xfId="0" applyNumberFormat="1" applyFont="1" applyFill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 wrapText="1"/>
    </xf>
    <xf numFmtId="49" fontId="1" fillId="33" borderId="26" xfId="0" applyNumberFormat="1" applyFont="1" applyFill="1" applyBorder="1" applyAlignment="1">
      <alignment horizontal="center"/>
    </xf>
    <xf numFmtId="171" fontId="1" fillId="33" borderId="26" xfId="0" applyNumberFormat="1" applyFont="1" applyFill="1" applyBorder="1" applyAlignment="1">
      <alignment horizontal="center"/>
    </xf>
    <xf numFmtId="171" fontId="1" fillId="33" borderId="2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71" fontId="0" fillId="0" borderId="3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 wrapText="1"/>
    </xf>
    <xf numFmtId="49" fontId="0" fillId="0" borderId="24" xfId="0" applyNumberForma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0" fontId="24" fillId="33" borderId="33" xfId="0" applyFont="1" applyFill="1" applyBorder="1" applyAlignment="1">
      <alignment horizontal="center" vertical="top" wrapText="1"/>
    </xf>
    <xf numFmtId="0" fontId="12" fillId="0" borderId="34" xfId="0" applyFont="1" applyBorder="1" applyAlignment="1">
      <alignment/>
    </xf>
    <xf numFmtId="0" fontId="1" fillId="33" borderId="3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39" borderId="33" xfId="0" applyFont="1" applyFill="1" applyBorder="1" applyAlignment="1">
      <alignment horizontal="center" wrapText="1"/>
    </xf>
    <xf numFmtId="0" fontId="1" fillId="39" borderId="26" xfId="0" applyFont="1" applyFill="1" applyBorder="1" applyAlignment="1">
      <alignment wrapText="1"/>
    </xf>
    <xf numFmtId="49" fontId="1" fillId="39" borderId="26" xfId="0" applyNumberFormat="1" applyFont="1" applyFill="1" applyBorder="1" applyAlignment="1">
      <alignment horizontal="center"/>
    </xf>
    <xf numFmtId="171" fontId="1" fillId="39" borderId="26" xfId="0" applyNumberFormat="1" applyFont="1" applyFill="1" applyBorder="1" applyAlignment="1">
      <alignment horizontal="center"/>
    </xf>
    <xf numFmtId="171" fontId="1" fillId="39" borderId="27" xfId="0" applyNumberFormat="1" applyFont="1" applyFill="1" applyBorder="1" applyAlignment="1">
      <alignment horizontal="center"/>
    </xf>
    <xf numFmtId="0" fontId="27" fillId="0" borderId="24" xfId="0" applyFont="1" applyBorder="1" applyAlignment="1">
      <alignment wrapText="1"/>
    </xf>
    <xf numFmtId="0" fontId="4" fillId="0" borderId="24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1" fontId="0" fillId="0" borderId="24" xfId="0" applyNumberFormat="1" applyBorder="1" applyAlignment="1">
      <alignment/>
    </xf>
    <xf numFmtId="171" fontId="0" fillId="0" borderId="2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 wrapText="1"/>
    </xf>
    <xf numFmtId="49" fontId="7" fillId="33" borderId="35" xfId="0" applyNumberFormat="1" applyFont="1" applyFill="1" applyBorder="1" applyAlignment="1">
      <alignment horizontal="center"/>
    </xf>
    <xf numFmtId="49" fontId="7" fillId="33" borderId="28" xfId="0" applyNumberFormat="1" applyFont="1" applyFill="1" applyBorder="1" applyAlignment="1">
      <alignment horizontal="center"/>
    </xf>
    <xf numFmtId="171" fontId="1" fillId="33" borderId="26" xfId="0" applyNumberFormat="1" applyFont="1" applyFill="1" applyBorder="1" applyAlignment="1">
      <alignment/>
    </xf>
    <xf numFmtId="171" fontId="1" fillId="39" borderId="2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171" fontId="3" fillId="35" borderId="17" xfId="0" applyNumberFormat="1" applyFont="1" applyFill="1" applyBorder="1" applyAlignment="1">
      <alignment/>
    </xf>
    <xf numFmtId="0" fontId="27" fillId="0" borderId="17" xfId="0" applyFont="1" applyFill="1" applyBorder="1" applyAlignment="1">
      <alignment horizontal="left" wrapText="1"/>
    </xf>
    <xf numFmtId="0" fontId="3" fillId="35" borderId="33" xfId="0" applyFont="1" applyFill="1" applyBorder="1" applyAlignment="1">
      <alignment horizontal="center" wrapText="1"/>
    </xf>
    <xf numFmtId="0" fontId="1" fillId="35" borderId="26" xfId="0" applyFont="1" applyFill="1" applyBorder="1" applyAlignment="1">
      <alignment horizontal="center" wrapText="1"/>
    </xf>
    <xf numFmtId="49" fontId="25" fillId="35" borderId="35" xfId="0" applyNumberFormat="1" applyFont="1" applyFill="1" applyBorder="1" applyAlignment="1">
      <alignment horizontal="center" wrapText="1"/>
    </xf>
    <xf numFmtId="49" fontId="25" fillId="35" borderId="35" xfId="0" applyNumberFormat="1" applyFont="1" applyFill="1" applyBorder="1" applyAlignment="1">
      <alignment horizontal="center"/>
    </xf>
    <xf numFmtId="49" fontId="25" fillId="35" borderId="28" xfId="0" applyNumberFormat="1" applyFont="1" applyFill="1" applyBorder="1" applyAlignment="1">
      <alignment horizontal="center"/>
    </xf>
    <xf numFmtId="171" fontId="3" fillId="35" borderId="26" xfId="0" applyNumberFormat="1" applyFont="1" applyFill="1" applyBorder="1" applyAlignment="1">
      <alignment/>
    </xf>
    <xf numFmtId="171" fontId="3" fillId="35" borderId="27" xfId="0" applyNumberFormat="1" applyFont="1" applyFill="1" applyBorder="1" applyAlignment="1">
      <alignment/>
    </xf>
    <xf numFmtId="0" fontId="27" fillId="0" borderId="24" xfId="0" applyFont="1" applyFill="1" applyBorder="1" applyAlignment="1">
      <alignment horizontal="left" wrapText="1"/>
    </xf>
    <xf numFmtId="171" fontId="0" fillId="0" borderId="24" xfId="0" applyNumberFormat="1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24" xfId="0" applyFont="1" applyBorder="1" applyAlignment="1">
      <alignment wrapText="1"/>
    </xf>
    <xf numFmtId="49" fontId="8" fillId="0" borderId="24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1" fontId="1" fillId="0" borderId="24" xfId="0" applyNumberFormat="1" applyFont="1" applyFill="1" applyBorder="1" applyAlignment="1">
      <alignment/>
    </xf>
    <xf numFmtId="0" fontId="16" fillId="35" borderId="17" xfId="0" applyFont="1" applyFill="1" applyBorder="1" applyAlignment="1">
      <alignment horizontal="center" wrapText="1"/>
    </xf>
    <xf numFmtId="0" fontId="10" fillId="35" borderId="17" xfId="0" applyFont="1" applyFill="1" applyBorder="1" applyAlignment="1">
      <alignment horizontal="center" wrapText="1"/>
    </xf>
    <xf numFmtId="0" fontId="26" fillId="35" borderId="19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6" fillId="33" borderId="35" xfId="0" applyNumberFormat="1" applyFont="1" applyFill="1" applyBorder="1" applyAlignment="1">
      <alignment horizontal="center"/>
    </xf>
    <xf numFmtId="49" fontId="6" fillId="33" borderId="28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171" fontId="1" fillId="33" borderId="27" xfId="0" applyNumberFormat="1" applyFont="1" applyFill="1" applyBorder="1" applyAlignment="1">
      <alignment/>
    </xf>
    <xf numFmtId="0" fontId="4" fillId="0" borderId="17" xfId="0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0" fontId="16" fillId="35" borderId="33" xfId="0" applyFont="1" applyFill="1" applyBorder="1" applyAlignment="1">
      <alignment horizontal="center" wrapText="1"/>
    </xf>
    <xf numFmtId="0" fontId="10" fillId="35" borderId="26" xfId="0" applyFont="1" applyFill="1" applyBorder="1" applyAlignment="1">
      <alignment horizontal="center" wrapText="1"/>
    </xf>
    <xf numFmtId="49" fontId="16" fillId="35" borderId="35" xfId="0" applyNumberFormat="1" applyFont="1" applyFill="1" applyBorder="1" applyAlignment="1">
      <alignment horizontal="center" wrapText="1"/>
    </xf>
    <xf numFmtId="49" fontId="26" fillId="35" borderId="35" xfId="0" applyNumberFormat="1" applyFont="1" applyFill="1" applyBorder="1" applyAlignment="1">
      <alignment horizontal="center"/>
    </xf>
    <xf numFmtId="49" fontId="26" fillId="35" borderId="28" xfId="0" applyNumberFormat="1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/>
    </xf>
    <xf numFmtId="0" fontId="27" fillId="0" borderId="31" xfId="0" applyFont="1" applyBorder="1" applyAlignment="1">
      <alignment wrapText="1"/>
    </xf>
    <xf numFmtId="0" fontId="1" fillId="33" borderId="26" xfId="0" applyFont="1" applyFill="1" applyBorder="1" applyAlignment="1">
      <alignment horizontal="left" wrapText="1"/>
    </xf>
    <xf numFmtId="0" fontId="6" fillId="33" borderId="33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16" fillId="35" borderId="17" xfId="0" applyNumberFormat="1" applyFont="1" applyFill="1" applyBorder="1" applyAlignment="1">
      <alignment horizontal="center" wrapText="1"/>
    </xf>
    <xf numFmtId="49" fontId="26" fillId="35" borderId="17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 wrapText="1"/>
    </xf>
    <xf numFmtId="49" fontId="16" fillId="35" borderId="26" xfId="0" applyNumberFormat="1" applyFont="1" applyFill="1" applyBorder="1" applyAlignment="1">
      <alignment horizontal="center" wrapText="1"/>
    </xf>
    <xf numFmtId="49" fontId="26" fillId="35" borderId="26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wrapText="1"/>
    </xf>
    <xf numFmtId="49" fontId="10" fillId="33" borderId="24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171" fontId="1" fillId="33" borderId="24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 wrapText="1"/>
    </xf>
    <xf numFmtId="171" fontId="1" fillId="33" borderId="37" xfId="0" applyNumberFormat="1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49" fontId="7" fillId="33" borderId="26" xfId="0" applyNumberFormat="1" applyFont="1" applyFill="1" applyBorder="1" applyAlignment="1">
      <alignment horizontal="center"/>
    </xf>
    <xf numFmtId="0" fontId="12" fillId="0" borderId="24" xfId="0" applyFont="1" applyBorder="1" applyAlignment="1">
      <alignment wrapText="1"/>
    </xf>
    <xf numFmtId="49" fontId="12" fillId="0" borderId="17" xfId="0" applyNumberFormat="1" applyFont="1" applyBorder="1" applyAlignment="1">
      <alignment wrapText="1"/>
    </xf>
    <xf numFmtId="171" fontId="0" fillId="0" borderId="17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 wrapText="1"/>
    </xf>
    <xf numFmtId="49" fontId="31" fillId="0" borderId="24" xfId="0" applyNumberFormat="1" applyFont="1" applyFill="1" applyBorder="1" applyAlignment="1">
      <alignment horizontal="center" wrapText="1"/>
    </xf>
    <xf numFmtId="49" fontId="32" fillId="0" borderId="24" xfId="0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171" fontId="3" fillId="33" borderId="26" xfId="0" applyNumberFormat="1" applyFont="1" applyFill="1" applyBorder="1" applyAlignment="1">
      <alignment/>
    </xf>
    <xf numFmtId="171" fontId="3" fillId="33" borderId="27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171" fontId="2" fillId="0" borderId="31" xfId="0" applyNumberFormat="1" applyFont="1" applyFill="1" applyBorder="1" applyAlignment="1">
      <alignment/>
    </xf>
    <xf numFmtId="171" fontId="3" fillId="0" borderId="31" xfId="0" applyNumberFormat="1" applyFont="1" applyFill="1" applyBorder="1" applyAlignment="1">
      <alignment/>
    </xf>
    <xf numFmtId="171" fontId="3" fillId="39" borderId="27" xfId="0" applyNumberFormat="1" applyFont="1" applyFill="1" applyBorder="1" applyAlignment="1">
      <alignment/>
    </xf>
    <xf numFmtId="171" fontId="0" fillId="0" borderId="31" xfId="0" applyNumberFormat="1" applyFont="1" applyFill="1" applyBorder="1" applyAlignment="1">
      <alignment/>
    </xf>
    <xf numFmtId="0" fontId="10" fillId="33" borderId="26" xfId="0" applyFont="1" applyFill="1" applyBorder="1" applyAlignment="1">
      <alignment wrapText="1"/>
    </xf>
    <xf numFmtId="0" fontId="27" fillId="0" borderId="17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wrapText="1"/>
    </xf>
    <xf numFmtId="171" fontId="0" fillId="0" borderId="17" xfId="0" applyNumberFormat="1" applyFill="1" applyBorder="1" applyAlignment="1">
      <alignment/>
    </xf>
    <xf numFmtId="0" fontId="15" fillId="0" borderId="24" xfId="0" applyFont="1" applyBorder="1" applyAlignment="1">
      <alignment horizontal="justify" vertical="top" wrapText="1"/>
    </xf>
    <xf numFmtId="0" fontId="10" fillId="0" borderId="34" xfId="0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71" fontId="0" fillId="0" borderId="24" xfId="0" applyNumberFormat="1" applyFill="1" applyBorder="1" applyAlignment="1">
      <alignment/>
    </xf>
    <xf numFmtId="0" fontId="11" fillId="33" borderId="33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wrapText="1"/>
    </xf>
    <xf numFmtId="0" fontId="1" fillId="34" borderId="33" xfId="0" applyFont="1" applyFill="1" applyBorder="1" applyAlignment="1">
      <alignment horizontal="left" wrapText="1"/>
    </xf>
    <xf numFmtId="49" fontId="4" fillId="34" borderId="26" xfId="0" applyNumberFormat="1" applyFont="1" applyFill="1" applyBorder="1" applyAlignment="1">
      <alignment horizontal="center" wrapText="1"/>
    </xf>
    <xf numFmtId="49" fontId="4" fillId="34" borderId="35" xfId="0" applyNumberFormat="1" applyFont="1" applyFill="1" applyBorder="1" applyAlignment="1">
      <alignment horizontal="center" wrapText="1"/>
    </xf>
    <xf numFmtId="171" fontId="4" fillId="34" borderId="35" xfId="0" applyNumberFormat="1" applyFont="1" applyFill="1" applyBorder="1" applyAlignment="1">
      <alignment horizontal="center"/>
    </xf>
    <xf numFmtId="171" fontId="4" fillId="34" borderId="38" xfId="0" applyNumberFormat="1" applyFont="1" applyFill="1" applyBorder="1" applyAlignment="1">
      <alignment horizontal="center"/>
    </xf>
    <xf numFmtId="171" fontId="4" fillId="34" borderId="28" xfId="0" applyNumberFormat="1" applyFont="1" applyFill="1" applyBorder="1" applyAlignment="1">
      <alignment horizontal="center"/>
    </xf>
    <xf numFmtId="171" fontId="1" fillId="34" borderId="26" xfId="0" applyNumberFormat="1" applyFont="1" applyFill="1" applyBorder="1" applyAlignment="1">
      <alignment/>
    </xf>
    <xf numFmtId="171" fontId="1" fillId="34" borderId="27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9" fontId="38" fillId="39" borderId="15" xfId="0" applyNumberFormat="1" applyFont="1" applyFill="1" applyBorder="1" applyAlignment="1">
      <alignment/>
    </xf>
    <xf numFmtId="171" fontId="37" fillId="33" borderId="15" xfId="0" applyNumberFormat="1" applyFont="1" applyFill="1" applyBorder="1" applyAlignment="1">
      <alignment horizontal="center"/>
    </xf>
    <xf numFmtId="171" fontId="39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center"/>
    </xf>
    <xf numFmtId="49" fontId="1" fillId="39" borderId="17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171" fontId="1" fillId="0" borderId="3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18" fillId="0" borderId="31" xfId="0" applyNumberFormat="1" applyFon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/>
    </xf>
    <xf numFmtId="49" fontId="0" fillId="0" borderId="17" xfId="0" applyNumberFormat="1" applyBorder="1" applyAlignment="1">
      <alignment wrapText="1"/>
    </xf>
    <xf numFmtId="49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49" fontId="1" fillId="39" borderId="33" xfId="0" applyNumberFormat="1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171" fontId="1" fillId="0" borderId="26" xfId="0" applyNumberFormat="1" applyFont="1" applyFill="1" applyBorder="1" applyAlignment="1">
      <alignment horizontal="center"/>
    </xf>
    <xf numFmtId="171" fontId="1" fillId="0" borderId="27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center"/>
    </xf>
    <xf numFmtId="171" fontId="0" fillId="0" borderId="26" xfId="0" applyNumberFormat="1" applyFont="1" applyFill="1" applyBorder="1" applyAlignment="1">
      <alignment horizontal="center"/>
    </xf>
    <xf numFmtId="0" fontId="1" fillId="39" borderId="33" xfId="0" applyFont="1" applyFill="1" applyBorder="1" applyAlignment="1">
      <alignment horizontal="left" wrapText="1"/>
    </xf>
    <xf numFmtId="0" fontId="10" fillId="36" borderId="31" xfId="0" applyFont="1" applyFill="1" applyBorder="1" applyAlignment="1">
      <alignment horizontal="center" wrapText="1"/>
    </xf>
    <xf numFmtId="49" fontId="31" fillId="36" borderId="31" xfId="0" applyNumberFormat="1" applyFont="1" applyFill="1" applyBorder="1" applyAlignment="1">
      <alignment horizontal="center" wrapText="1"/>
    </xf>
    <xf numFmtId="49" fontId="32" fillId="36" borderId="31" xfId="0" applyNumberFormat="1" applyFont="1" applyFill="1" applyBorder="1" applyAlignment="1">
      <alignment horizontal="center"/>
    </xf>
    <xf numFmtId="0" fontId="32" fillId="36" borderId="36" xfId="0" applyFont="1" applyFill="1" applyBorder="1" applyAlignment="1">
      <alignment horizontal="center"/>
    </xf>
    <xf numFmtId="171" fontId="2" fillId="36" borderId="31" xfId="0" applyNumberFormat="1" applyFont="1" applyFill="1" applyBorder="1" applyAlignment="1">
      <alignment/>
    </xf>
    <xf numFmtId="171" fontId="1" fillId="36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 wrapText="1"/>
    </xf>
    <xf numFmtId="49" fontId="6" fillId="35" borderId="15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171" fontId="0" fillId="0" borderId="17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1" fillId="39" borderId="31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/>
    </xf>
    <xf numFmtId="171" fontId="0" fillId="0" borderId="17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left" wrapText="1"/>
    </xf>
    <xf numFmtId="3" fontId="1" fillId="33" borderId="17" xfId="0" applyNumberFormat="1" applyFont="1" applyFill="1" applyBorder="1" applyAlignment="1">
      <alignment horizontal="center"/>
    </xf>
    <xf numFmtId="171" fontId="0" fillId="0" borderId="27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35" fillId="36" borderId="31" xfId="0" applyNumberFormat="1" applyFont="1" applyFill="1" applyBorder="1" applyAlignment="1">
      <alignment horizontal="center"/>
    </xf>
    <xf numFmtId="171" fontId="0" fillId="36" borderId="3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 wrapText="1"/>
    </xf>
    <xf numFmtId="0" fontId="14" fillId="33" borderId="17" xfId="0" applyFont="1" applyFill="1" applyBorder="1" applyAlignment="1">
      <alignment horizontal="left" vertical="top" wrapText="1"/>
    </xf>
    <xf numFmtId="171" fontId="1" fillId="33" borderId="17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20" fillId="0" borderId="31" xfId="0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171" fontId="1" fillId="0" borderId="24" xfId="0" applyNumberFormat="1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49" fontId="40" fillId="33" borderId="17" xfId="0" applyNumberFormat="1" applyFont="1" applyFill="1" applyBorder="1" applyAlignment="1">
      <alignment wrapText="1"/>
    </xf>
    <xf numFmtId="0" fontId="24" fillId="33" borderId="30" xfId="0" applyFont="1" applyFill="1" applyBorder="1" applyAlignment="1">
      <alignment wrapText="1"/>
    </xf>
    <xf numFmtId="0" fontId="19" fillId="0" borderId="24" xfId="0" applyFont="1" applyBorder="1" applyAlignment="1">
      <alignment horizontal="left" wrapText="1"/>
    </xf>
    <xf numFmtId="0" fontId="24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0" fontId="18" fillId="35" borderId="33" xfId="0" applyFont="1" applyFill="1" applyBorder="1" applyAlignment="1">
      <alignment horizontal="center" wrapText="1"/>
    </xf>
    <xf numFmtId="49" fontId="0" fillId="33" borderId="15" xfId="0" applyNumberForma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0" fillId="0" borderId="15" xfId="0" applyNumberFormat="1" applyFill="1" applyBorder="1" applyAlignment="1">
      <alignment/>
    </xf>
    <xf numFmtId="0" fontId="1" fillId="0" borderId="17" xfId="0" applyFont="1" applyFill="1" applyBorder="1" applyAlignment="1">
      <alignment wrapText="1"/>
    </xf>
    <xf numFmtId="49" fontId="18" fillId="39" borderId="33" xfId="0" applyNumberFormat="1" applyFont="1" applyFill="1" applyBorder="1" applyAlignment="1">
      <alignment horizontal="center" wrapText="1"/>
    </xf>
    <xf numFmtId="171" fontId="1" fillId="33" borderId="40" xfId="0" applyNumberFormat="1" applyFont="1" applyFill="1" applyBorder="1" applyAlignment="1">
      <alignment/>
    </xf>
    <xf numFmtId="171" fontId="1" fillId="33" borderId="41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6" fillId="33" borderId="42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49" fontId="6" fillId="33" borderId="40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14" fillId="33" borderId="24" xfId="0" applyFont="1" applyFill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49" fontId="14" fillId="33" borderId="24" xfId="0" applyNumberFormat="1" applyFont="1" applyFill="1" applyBorder="1" applyAlignment="1">
      <alignment horizontal="center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25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wrapText="1"/>
    </xf>
    <xf numFmtId="49" fontId="13" fillId="0" borderId="17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171" fontId="14" fillId="33" borderId="24" xfId="0" applyNumberFormat="1" applyFont="1" applyFill="1" applyBorder="1" applyAlignment="1">
      <alignment horizontal="center"/>
    </xf>
    <xf numFmtId="171" fontId="13" fillId="0" borderId="17" xfId="0" applyNumberFormat="1" applyFont="1" applyBorder="1" applyAlignment="1">
      <alignment horizontal="center"/>
    </xf>
    <xf numFmtId="171" fontId="13" fillId="0" borderId="24" xfId="0" applyNumberFormat="1" applyFont="1" applyBorder="1" applyAlignment="1">
      <alignment horizontal="center"/>
    </xf>
    <xf numFmtId="171" fontId="13" fillId="0" borderId="25" xfId="0" applyNumberFormat="1" applyFont="1" applyBorder="1" applyAlignment="1">
      <alignment horizontal="center"/>
    </xf>
    <xf numFmtId="171" fontId="14" fillId="33" borderId="19" xfId="0" applyNumberFormat="1" applyFont="1" applyFill="1" applyBorder="1" applyAlignment="1">
      <alignment horizontal="center"/>
    </xf>
    <xf numFmtId="171" fontId="14" fillId="0" borderId="17" xfId="0" applyNumberFormat="1" applyFont="1" applyFill="1" applyBorder="1" applyAlignment="1">
      <alignment horizontal="center"/>
    </xf>
    <xf numFmtId="171" fontId="14" fillId="0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0" fontId="12" fillId="0" borderId="15" xfId="0" applyFont="1" applyBorder="1" applyAlignment="1">
      <alignment wrapText="1"/>
    </xf>
    <xf numFmtId="49" fontId="11" fillId="0" borderId="44" xfId="0" applyNumberFormat="1" applyFont="1" applyFill="1" applyBorder="1" applyAlignment="1">
      <alignment horizontal="center" wrapText="1"/>
    </xf>
    <xf numFmtId="171" fontId="1" fillId="0" borderId="44" xfId="0" applyNumberFormat="1" applyFont="1" applyFill="1" applyBorder="1" applyAlignment="1">
      <alignment/>
    </xf>
    <xf numFmtId="171" fontId="37" fillId="0" borderId="26" xfId="0" applyNumberFormat="1" applyFont="1" applyBorder="1" applyAlignment="1">
      <alignment/>
    </xf>
    <xf numFmtId="171" fontId="1" fillId="0" borderId="27" xfId="0" applyNumberFormat="1" applyFont="1" applyFill="1" applyBorder="1" applyAlignment="1">
      <alignment/>
    </xf>
    <xf numFmtId="171" fontId="0" fillId="0" borderId="27" xfId="0" applyNumberFormat="1" applyFont="1" applyFill="1" applyBorder="1" applyAlignment="1">
      <alignment/>
    </xf>
    <xf numFmtId="49" fontId="10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1" fillId="33" borderId="29" xfId="0" applyFont="1" applyFill="1" applyBorder="1" applyAlignment="1">
      <alignment horizontal="center" wrapText="1"/>
    </xf>
    <xf numFmtId="49" fontId="11" fillId="33" borderId="35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 wrapText="1"/>
    </xf>
    <xf numFmtId="171" fontId="1" fillId="0" borderId="26" xfId="0" applyNumberFormat="1" applyFont="1" applyBorder="1" applyAlignment="1">
      <alignment/>
    </xf>
    <xf numFmtId="49" fontId="4" fillId="0" borderId="24" xfId="0" applyNumberFormat="1" applyFont="1" applyFill="1" applyBorder="1" applyAlignment="1">
      <alignment horizontal="center" wrapText="1"/>
    </xf>
    <xf numFmtId="0" fontId="30" fillId="33" borderId="33" xfId="0" applyFont="1" applyFill="1" applyBorder="1" applyAlignment="1">
      <alignment horizontal="center" wrapText="1"/>
    </xf>
    <xf numFmtId="49" fontId="0" fillId="0" borderId="31" xfId="0" applyNumberFormat="1" applyBorder="1" applyAlignment="1">
      <alignment wrapText="1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49" fontId="0" fillId="36" borderId="17" xfId="0" applyNumberFormat="1" applyFont="1" applyFill="1" applyBorder="1" applyAlignment="1">
      <alignment horizontal="left" wrapText="1"/>
    </xf>
    <xf numFmtId="49" fontId="1" fillId="36" borderId="17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ont="1" applyFill="1" applyBorder="1" applyAlignment="1">
      <alignment horizontal="center"/>
    </xf>
    <xf numFmtId="171" fontId="0" fillId="0" borderId="24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center"/>
    </xf>
    <xf numFmtId="49" fontId="1" fillId="33" borderId="33" xfId="0" applyNumberFormat="1" applyFont="1" applyFill="1" applyBorder="1" applyAlignment="1">
      <alignment wrapText="1"/>
    </xf>
    <xf numFmtId="49" fontId="1" fillId="33" borderId="26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4" xfId="0" applyNumberFormat="1" applyFill="1" applyBorder="1" applyAlignment="1">
      <alignment/>
    </xf>
    <xf numFmtId="0" fontId="14" fillId="33" borderId="17" xfId="0" applyFont="1" applyFill="1" applyBorder="1" applyAlignment="1">
      <alignment wrapText="1"/>
    </xf>
    <xf numFmtId="49" fontId="1" fillId="39" borderId="33" xfId="0" applyNumberFormat="1" applyFont="1" applyFill="1" applyBorder="1" applyAlignment="1">
      <alignment wrapText="1"/>
    </xf>
    <xf numFmtId="49" fontId="1" fillId="39" borderId="26" xfId="0" applyNumberFormat="1" applyFont="1" applyFill="1" applyBorder="1" applyAlignment="1">
      <alignment/>
    </xf>
    <xf numFmtId="0" fontId="1" fillId="39" borderId="26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0" fillId="0" borderId="31" xfId="0" applyNumberFormat="1" applyFont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0" fontId="42" fillId="0" borderId="24" xfId="0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wrapText="1"/>
    </xf>
    <xf numFmtId="49" fontId="27" fillId="0" borderId="24" xfId="0" applyNumberFormat="1" applyFont="1" applyBorder="1" applyAlignment="1" applyProtection="1">
      <alignment horizontal="left" wrapText="1"/>
      <protection/>
    </xf>
    <xf numFmtId="49" fontId="11" fillId="33" borderId="33" xfId="0" applyNumberFormat="1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49" fontId="7" fillId="33" borderId="39" xfId="0" applyNumberFormat="1" applyFont="1" applyFill="1" applyBorder="1" applyAlignment="1">
      <alignment horizontal="center" wrapText="1"/>
    </xf>
    <xf numFmtId="49" fontId="7" fillId="33" borderId="39" xfId="0" applyNumberFormat="1" applyFont="1" applyFill="1" applyBorder="1" applyAlignment="1">
      <alignment horizontal="center"/>
    </xf>
    <xf numFmtId="49" fontId="7" fillId="33" borderId="43" xfId="0" applyNumberFormat="1" applyFont="1" applyFill="1" applyBorder="1" applyAlignment="1">
      <alignment horizontal="center"/>
    </xf>
    <xf numFmtId="171" fontId="1" fillId="39" borderId="41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171" fontId="0" fillId="0" borderId="2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0" fillId="0" borderId="44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48" xfId="0" applyNumberFormat="1" applyBorder="1" applyAlignment="1">
      <alignment horizontal="center" vertical="center" wrapText="1"/>
    </xf>
    <xf numFmtId="171" fontId="0" fillId="0" borderId="49" xfId="0" applyNumberForma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showGridLines="0" tabSelected="1" zoomScaleSheetLayoutView="130" zoomScalePageLayoutView="0" workbookViewId="0" topLeftCell="A1">
      <selection activeCell="M75" sqref="M75"/>
    </sheetView>
  </sheetViews>
  <sheetFormatPr defaultColWidth="9.00390625" defaultRowHeight="12.75"/>
  <cols>
    <col min="1" max="1" width="91.125" style="2" customWidth="1"/>
    <col min="2" max="2" width="4.375" style="2" customWidth="1"/>
    <col min="3" max="3" width="5.625" style="2" customWidth="1"/>
    <col min="4" max="4" width="5.375" style="2" customWidth="1"/>
    <col min="5" max="5" width="6.00390625" style="2" customWidth="1"/>
    <col min="6" max="6" width="4.375" style="1" customWidth="1"/>
    <col min="7" max="7" width="6.75390625" style="1" customWidth="1"/>
    <col min="8" max="8" width="6.00390625" style="0" customWidth="1"/>
    <col min="9" max="9" width="17.875" style="0" customWidth="1"/>
    <col min="10" max="10" width="19.00390625" style="0" customWidth="1"/>
    <col min="11" max="11" width="19.25390625" style="0" customWidth="1"/>
    <col min="13" max="13" width="27.75390625" style="0" customWidth="1"/>
  </cols>
  <sheetData>
    <row r="1" spans="1:11" ht="16.5" customHeight="1" thickBot="1">
      <c r="A1" s="587" t="s">
        <v>92</v>
      </c>
      <c r="B1" s="587"/>
      <c r="C1" s="587"/>
      <c r="D1" s="587"/>
      <c r="E1" s="587"/>
      <c r="F1" s="587"/>
      <c r="G1" s="587"/>
      <c r="H1" s="587"/>
      <c r="I1" s="587"/>
      <c r="J1" s="8"/>
      <c r="K1" s="15" t="s">
        <v>204</v>
      </c>
    </row>
    <row r="2" spans="1:11" ht="13.5" customHeight="1">
      <c r="A2" s="598" t="s">
        <v>436</v>
      </c>
      <c r="B2" s="598"/>
      <c r="C2" s="598"/>
      <c r="D2" s="598"/>
      <c r="E2" s="598"/>
      <c r="F2" s="598"/>
      <c r="G2" s="598"/>
      <c r="H2" s="598"/>
      <c r="I2" s="590" t="s">
        <v>312</v>
      </c>
      <c r="J2" s="591"/>
      <c r="K2" s="21" t="s">
        <v>217</v>
      </c>
    </row>
    <row r="3" spans="1:11" ht="10.5" customHeight="1">
      <c r="A3" s="9"/>
      <c r="B3" s="9"/>
      <c r="C3" s="9"/>
      <c r="D3" s="9"/>
      <c r="E3" s="9"/>
      <c r="F3" s="9"/>
      <c r="G3" s="9"/>
      <c r="H3" s="14"/>
      <c r="J3" s="524" t="s">
        <v>219</v>
      </c>
      <c r="K3" s="10" t="s">
        <v>437</v>
      </c>
    </row>
    <row r="4" spans="1:11" ht="10.5" customHeight="1">
      <c r="A4" s="7" t="s">
        <v>373</v>
      </c>
      <c r="B4" s="7"/>
      <c r="C4" s="7"/>
      <c r="D4" s="7"/>
      <c r="E4" s="7"/>
      <c r="F4" s="6"/>
      <c r="G4" s="6"/>
      <c r="H4" s="18"/>
      <c r="J4" s="525" t="s">
        <v>218</v>
      </c>
      <c r="K4" s="63" t="s">
        <v>81</v>
      </c>
    </row>
    <row r="5" spans="1:11" ht="12" customHeight="1">
      <c r="A5" s="7" t="s">
        <v>72</v>
      </c>
      <c r="B5" s="7"/>
      <c r="C5" s="7"/>
      <c r="D5" s="7"/>
      <c r="E5" s="7"/>
      <c r="F5" s="6"/>
      <c r="G5" s="6"/>
      <c r="H5" s="18"/>
      <c r="J5" s="525" t="s">
        <v>229</v>
      </c>
      <c r="K5" s="10" t="s">
        <v>95</v>
      </c>
    </row>
    <row r="6" spans="1:11" ht="11.25" customHeight="1">
      <c r="A6" s="7" t="s">
        <v>71</v>
      </c>
      <c r="B6" s="7"/>
      <c r="C6" s="7"/>
      <c r="D6" s="7"/>
      <c r="E6" s="7"/>
      <c r="F6" s="6"/>
      <c r="G6" s="6"/>
      <c r="H6" s="18"/>
      <c r="J6" s="525" t="s">
        <v>15</v>
      </c>
      <c r="K6" s="10" t="s">
        <v>16</v>
      </c>
    </row>
    <row r="7" spans="1:11" ht="9.75" customHeight="1">
      <c r="A7" s="23" t="s">
        <v>225</v>
      </c>
      <c r="B7" s="23"/>
      <c r="C7" s="23"/>
      <c r="D7" s="7"/>
      <c r="E7" s="7"/>
      <c r="F7" s="6"/>
      <c r="G7" s="6"/>
      <c r="H7" s="13"/>
      <c r="J7" s="6"/>
      <c r="K7" s="19"/>
    </row>
    <row r="8" spans="1:11" ht="12.75" customHeight="1" thickBot="1">
      <c r="A8" s="7" t="s">
        <v>202</v>
      </c>
      <c r="B8" s="7"/>
      <c r="C8" s="7"/>
      <c r="D8" s="7"/>
      <c r="E8" s="7"/>
      <c r="F8" s="6"/>
      <c r="G8" s="6"/>
      <c r="H8" s="13"/>
      <c r="J8" s="526" t="s">
        <v>35</v>
      </c>
      <c r="K8" s="11" t="s">
        <v>201</v>
      </c>
    </row>
    <row r="9" spans="4:8" ht="14.25" customHeight="1" thickBot="1">
      <c r="D9" s="16"/>
      <c r="E9" s="16" t="s">
        <v>227</v>
      </c>
      <c r="F9" s="6"/>
      <c r="G9" s="6"/>
      <c r="H9" s="13"/>
    </row>
    <row r="10" spans="1:8" ht="4.5" customHeight="1" hidden="1" thickBot="1">
      <c r="A10" s="55"/>
      <c r="B10" s="55"/>
      <c r="C10" s="55"/>
      <c r="D10" s="55"/>
      <c r="E10" s="56"/>
      <c r="F10" s="22"/>
      <c r="G10" s="22"/>
      <c r="H10" s="57"/>
    </row>
    <row r="11" spans="1:11" ht="9.75" customHeight="1">
      <c r="A11" s="594" t="s">
        <v>205</v>
      </c>
      <c r="B11" s="431"/>
      <c r="C11" s="592" t="s">
        <v>310</v>
      </c>
      <c r="D11" s="592"/>
      <c r="E11" s="592"/>
      <c r="F11" s="592"/>
      <c r="G11" s="592"/>
      <c r="H11" s="593"/>
      <c r="I11" s="596" t="s">
        <v>309</v>
      </c>
      <c r="J11" s="596" t="s">
        <v>222</v>
      </c>
      <c r="K11" s="588" t="s">
        <v>313</v>
      </c>
    </row>
    <row r="12" spans="1:11" ht="57.75" customHeight="1">
      <c r="A12" s="595"/>
      <c r="B12" s="419" t="s">
        <v>273</v>
      </c>
      <c r="C12" s="429" t="s">
        <v>314</v>
      </c>
      <c r="D12" s="35" t="s">
        <v>319</v>
      </c>
      <c r="E12" s="35" t="s">
        <v>318</v>
      </c>
      <c r="F12" s="36" t="s">
        <v>317</v>
      </c>
      <c r="G12" s="36" t="s">
        <v>316</v>
      </c>
      <c r="H12" s="36" t="s">
        <v>315</v>
      </c>
      <c r="I12" s="597"/>
      <c r="J12" s="597"/>
      <c r="K12" s="589"/>
    </row>
    <row r="13" spans="1:11" ht="14.25" customHeight="1" thickBot="1">
      <c r="A13" s="5">
        <v>1</v>
      </c>
      <c r="B13" s="430">
        <v>2</v>
      </c>
      <c r="C13" s="584">
        <v>3</v>
      </c>
      <c r="D13" s="585"/>
      <c r="E13" s="585"/>
      <c r="F13" s="585"/>
      <c r="G13" s="585"/>
      <c r="H13" s="586"/>
      <c r="I13" s="65">
        <v>4</v>
      </c>
      <c r="J13" s="65">
        <v>5</v>
      </c>
      <c r="K13" s="66">
        <v>6</v>
      </c>
    </row>
    <row r="14" spans="1:11" ht="18" customHeight="1" thickBot="1">
      <c r="A14" s="407" t="s">
        <v>226</v>
      </c>
      <c r="B14" s="408" t="s">
        <v>208</v>
      </c>
      <c r="C14" s="408" t="s">
        <v>216</v>
      </c>
      <c r="D14" s="409" t="s">
        <v>216</v>
      </c>
      <c r="E14" s="409" t="s">
        <v>216</v>
      </c>
      <c r="F14" s="410" t="s">
        <v>216</v>
      </c>
      <c r="G14" s="411" t="s">
        <v>216</v>
      </c>
      <c r="H14" s="412" t="s">
        <v>216</v>
      </c>
      <c r="I14" s="413">
        <f>I82+I103</f>
        <v>46523700</v>
      </c>
      <c r="J14" s="413">
        <f>J82+J103</f>
        <v>18765999.49</v>
      </c>
      <c r="K14" s="414">
        <f>I14-J14</f>
        <v>27757700.51</v>
      </c>
    </row>
    <row r="15" spans="1:11" ht="12.75">
      <c r="A15" s="350" t="s">
        <v>206</v>
      </c>
      <c r="B15" s="350"/>
      <c r="C15" s="406"/>
      <c r="D15" s="351"/>
      <c r="E15" s="351"/>
      <c r="F15" s="43"/>
      <c r="G15" s="44"/>
      <c r="H15" s="44"/>
      <c r="I15" s="167" t="s">
        <v>358</v>
      </c>
      <c r="J15" s="167"/>
      <c r="K15" s="258"/>
    </row>
    <row r="16" spans="1:11" ht="31.5" customHeight="1">
      <c r="A16" s="106" t="s">
        <v>44</v>
      </c>
      <c r="B16" s="40"/>
      <c r="C16" s="24" t="s">
        <v>233</v>
      </c>
      <c r="D16" s="24" t="s">
        <v>355</v>
      </c>
      <c r="E16" s="24" t="s">
        <v>372</v>
      </c>
      <c r="F16" s="59" t="s">
        <v>294</v>
      </c>
      <c r="G16" s="59" t="s">
        <v>291</v>
      </c>
      <c r="H16" s="59" t="s">
        <v>357</v>
      </c>
      <c r="I16" s="32">
        <v>12542000</v>
      </c>
      <c r="J16" s="209">
        <v>5403409.34</v>
      </c>
      <c r="K16" s="62">
        <f aca="true" t="shared" si="0" ref="K16:K25">I16-J16</f>
        <v>7138590.66</v>
      </c>
    </row>
    <row r="17" spans="1:11" ht="33.75" customHeight="1">
      <c r="A17" s="106" t="s">
        <v>45</v>
      </c>
      <c r="B17" s="40"/>
      <c r="C17" s="24" t="s">
        <v>233</v>
      </c>
      <c r="D17" s="24" t="s">
        <v>355</v>
      </c>
      <c r="E17" s="24" t="s">
        <v>372</v>
      </c>
      <c r="F17" s="59" t="s">
        <v>294</v>
      </c>
      <c r="G17" s="89" t="s">
        <v>292</v>
      </c>
      <c r="H17" s="89" t="s">
        <v>357</v>
      </c>
      <c r="I17" s="32">
        <v>0</v>
      </c>
      <c r="J17" s="32">
        <v>6778.2</v>
      </c>
      <c r="K17" s="62">
        <f t="shared" si="0"/>
        <v>-6778.2</v>
      </c>
    </row>
    <row r="18" spans="1:11" ht="33.75" customHeight="1">
      <c r="A18" s="302" t="s">
        <v>46</v>
      </c>
      <c r="B18" s="303"/>
      <c r="C18" s="304" t="s">
        <v>233</v>
      </c>
      <c r="D18" s="304" t="s">
        <v>355</v>
      </c>
      <c r="E18" s="304" t="s">
        <v>372</v>
      </c>
      <c r="F18" s="305" t="s">
        <v>294</v>
      </c>
      <c r="G18" s="306" t="s">
        <v>293</v>
      </c>
      <c r="H18" s="306" t="s">
        <v>357</v>
      </c>
      <c r="I18" s="307">
        <v>0</v>
      </c>
      <c r="J18" s="307">
        <v>2406.1</v>
      </c>
      <c r="K18" s="62">
        <f t="shared" si="0"/>
        <v>-2406.1</v>
      </c>
    </row>
    <row r="19" spans="1:11" ht="24" customHeight="1" thickBot="1">
      <c r="A19" s="302" t="s">
        <v>46</v>
      </c>
      <c r="B19" s="303"/>
      <c r="C19" s="304" t="s">
        <v>233</v>
      </c>
      <c r="D19" s="304" t="s">
        <v>355</v>
      </c>
      <c r="E19" s="304" t="s">
        <v>372</v>
      </c>
      <c r="F19" s="305" t="s">
        <v>294</v>
      </c>
      <c r="G19" s="306" t="s">
        <v>7</v>
      </c>
      <c r="H19" s="306" t="s">
        <v>357</v>
      </c>
      <c r="I19" s="307">
        <v>0</v>
      </c>
      <c r="J19" s="307">
        <v>1535</v>
      </c>
      <c r="K19" s="308">
        <f t="shared" si="0"/>
        <v>-1535</v>
      </c>
    </row>
    <row r="20" spans="1:11" ht="13.5" thickBot="1">
      <c r="A20" s="295" t="s">
        <v>325</v>
      </c>
      <c r="B20" s="311"/>
      <c r="C20" s="312" t="s">
        <v>233</v>
      </c>
      <c r="D20" s="312" t="s">
        <v>355</v>
      </c>
      <c r="E20" s="312" t="s">
        <v>372</v>
      </c>
      <c r="F20" s="313" t="s">
        <v>294</v>
      </c>
      <c r="G20" s="314" t="s">
        <v>253</v>
      </c>
      <c r="H20" s="314">
        <v>110</v>
      </c>
      <c r="I20" s="315">
        <f>SUM(I16:I19)</f>
        <v>12542000</v>
      </c>
      <c r="J20" s="315">
        <f>SUM(J16:J19)</f>
        <v>5414128.64</v>
      </c>
      <c r="K20" s="316">
        <f t="shared" si="0"/>
        <v>7127871.36</v>
      </c>
    </row>
    <row r="21" spans="1:11" ht="46.5" customHeight="1">
      <c r="A21" s="162" t="s">
        <v>53</v>
      </c>
      <c r="B21" s="309"/>
      <c r="C21" s="310" t="s">
        <v>233</v>
      </c>
      <c r="D21" s="310" t="s">
        <v>355</v>
      </c>
      <c r="E21" s="310" t="s">
        <v>54</v>
      </c>
      <c r="F21" s="120" t="s">
        <v>294</v>
      </c>
      <c r="G21" s="121" t="s">
        <v>291</v>
      </c>
      <c r="H21" s="121" t="s">
        <v>357</v>
      </c>
      <c r="I21" s="169">
        <v>63200</v>
      </c>
      <c r="J21" s="169">
        <v>76243.23</v>
      </c>
      <c r="K21" s="169">
        <f t="shared" si="0"/>
        <v>-13043.229999999996</v>
      </c>
    </row>
    <row r="22" spans="1:11" ht="46.5" customHeight="1">
      <c r="A22" s="106" t="s">
        <v>155</v>
      </c>
      <c r="B22" s="118"/>
      <c r="C22" s="119" t="s">
        <v>233</v>
      </c>
      <c r="D22" s="119" t="s">
        <v>355</v>
      </c>
      <c r="E22" s="119" t="s">
        <v>54</v>
      </c>
      <c r="F22" s="120" t="s">
        <v>294</v>
      </c>
      <c r="G22" s="121" t="s">
        <v>292</v>
      </c>
      <c r="H22" s="122" t="s">
        <v>357</v>
      </c>
      <c r="I22" s="62">
        <v>0</v>
      </c>
      <c r="J22" s="62">
        <v>82.78</v>
      </c>
      <c r="K22" s="62">
        <f t="shared" si="0"/>
        <v>-82.78</v>
      </c>
    </row>
    <row r="23" spans="1:11" ht="43.5" customHeight="1">
      <c r="A23" s="302" t="s">
        <v>161</v>
      </c>
      <c r="B23" s="317"/>
      <c r="C23" s="318" t="s">
        <v>233</v>
      </c>
      <c r="D23" s="318" t="s">
        <v>355</v>
      </c>
      <c r="E23" s="318" t="s">
        <v>54</v>
      </c>
      <c r="F23" s="319" t="s">
        <v>294</v>
      </c>
      <c r="G23" s="320" t="s">
        <v>293</v>
      </c>
      <c r="H23" s="321" t="s">
        <v>357</v>
      </c>
      <c r="I23" s="308">
        <v>0</v>
      </c>
      <c r="J23" s="308">
        <v>274.12</v>
      </c>
      <c r="K23" s="308">
        <f t="shared" si="0"/>
        <v>-274.12</v>
      </c>
    </row>
    <row r="24" spans="1:11" ht="46.5" customHeight="1" thickBot="1">
      <c r="A24" s="302" t="s">
        <v>161</v>
      </c>
      <c r="B24" s="317"/>
      <c r="C24" s="540" t="s">
        <v>233</v>
      </c>
      <c r="D24" s="540" t="s">
        <v>355</v>
      </c>
      <c r="E24" s="540" t="s">
        <v>54</v>
      </c>
      <c r="F24" s="428" t="s">
        <v>294</v>
      </c>
      <c r="G24" s="428" t="s">
        <v>7</v>
      </c>
      <c r="H24" s="428" t="s">
        <v>357</v>
      </c>
      <c r="I24" s="308">
        <v>0</v>
      </c>
      <c r="J24" s="308">
        <v>1.36</v>
      </c>
      <c r="K24" s="308">
        <f>I24-J24</f>
        <v>-1.36</v>
      </c>
    </row>
    <row r="25" spans="1:11" ht="14.25" customHeight="1" thickBot="1">
      <c r="A25" s="541" t="s">
        <v>323</v>
      </c>
      <c r="B25" s="311"/>
      <c r="C25" s="312" t="s">
        <v>233</v>
      </c>
      <c r="D25" s="312" t="s">
        <v>355</v>
      </c>
      <c r="E25" s="312" t="s">
        <v>54</v>
      </c>
      <c r="F25" s="313" t="s">
        <v>294</v>
      </c>
      <c r="G25" s="314" t="s">
        <v>253</v>
      </c>
      <c r="H25" s="314" t="s">
        <v>357</v>
      </c>
      <c r="I25" s="315">
        <f>SUM(I21:I24)</f>
        <v>63200</v>
      </c>
      <c r="J25" s="315">
        <f>J21+J22+J23+J24</f>
        <v>76601.48999999999</v>
      </c>
      <c r="K25" s="316">
        <f t="shared" si="0"/>
        <v>-13401.48999999999</v>
      </c>
    </row>
    <row r="26" spans="1:11" ht="21" customHeight="1">
      <c r="A26" s="162" t="s">
        <v>55</v>
      </c>
      <c r="B26" s="309"/>
      <c r="C26" s="310" t="s">
        <v>233</v>
      </c>
      <c r="D26" s="310" t="s">
        <v>355</v>
      </c>
      <c r="E26" s="310" t="s">
        <v>56</v>
      </c>
      <c r="F26" s="120" t="s">
        <v>294</v>
      </c>
      <c r="G26" s="121" t="s">
        <v>291</v>
      </c>
      <c r="H26" s="121" t="s">
        <v>357</v>
      </c>
      <c r="I26" s="169">
        <v>54800</v>
      </c>
      <c r="J26" s="169">
        <v>32508.95</v>
      </c>
      <c r="K26" s="169">
        <f>I26-J26</f>
        <v>22291.05</v>
      </c>
    </row>
    <row r="27" spans="1:11" ht="24" customHeight="1">
      <c r="A27" s="106" t="s">
        <v>67</v>
      </c>
      <c r="B27" s="118"/>
      <c r="C27" s="119" t="s">
        <v>233</v>
      </c>
      <c r="D27" s="119" t="s">
        <v>355</v>
      </c>
      <c r="E27" s="119" t="s">
        <v>56</v>
      </c>
      <c r="F27" s="120" t="s">
        <v>294</v>
      </c>
      <c r="G27" s="121" t="s">
        <v>292</v>
      </c>
      <c r="H27" s="122" t="s">
        <v>357</v>
      </c>
      <c r="I27" s="62">
        <v>0</v>
      </c>
      <c r="J27" s="62">
        <v>2.48</v>
      </c>
      <c r="K27" s="62">
        <f>I27-J27</f>
        <v>-2.48</v>
      </c>
    </row>
    <row r="28" spans="1:11" ht="24" customHeight="1">
      <c r="A28" s="106" t="s">
        <v>68</v>
      </c>
      <c r="B28" s="118"/>
      <c r="C28" s="276" t="s">
        <v>233</v>
      </c>
      <c r="D28" s="276" t="s">
        <v>355</v>
      </c>
      <c r="E28" s="276" t="s">
        <v>56</v>
      </c>
      <c r="F28" s="90" t="s">
        <v>294</v>
      </c>
      <c r="G28" s="90" t="s">
        <v>293</v>
      </c>
      <c r="H28" s="90" t="s">
        <v>357</v>
      </c>
      <c r="I28" s="62">
        <v>0</v>
      </c>
      <c r="J28" s="62">
        <v>399.95</v>
      </c>
      <c r="K28" s="62">
        <f>I28-J28</f>
        <v>-399.95</v>
      </c>
    </row>
    <row r="29" spans="1:11" ht="24" customHeight="1">
      <c r="A29" s="106" t="s">
        <v>68</v>
      </c>
      <c r="B29" s="118"/>
      <c r="C29" s="276" t="s">
        <v>233</v>
      </c>
      <c r="D29" s="276" t="s">
        <v>355</v>
      </c>
      <c r="E29" s="276" t="s">
        <v>56</v>
      </c>
      <c r="F29" s="90" t="s">
        <v>294</v>
      </c>
      <c r="G29" s="90" t="s">
        <v>7</v>
      </c>
      <c r="H29" s="90" t="s">
        <v>357</v>
      </c>
      <c r="I29" s="62">
        <v>0</v>
      </c>
      <c r="J29" s="62">
        <v>22.84</v>
      </c>
      <c r="K29" s="62">
        <f>I29-J29</f>
        <v>-22.84</v>
      </c>
    </row>
    <row r="30" spans="1:11" ht="13.5" thickBot="1">
      <c r="A30" s="571" t="s">
        <v>325</v>
      </c>
      <c r="B30" s="572"/>
      <c r="C30" s="573" t="s">
        <v>233</v>
      </c>
      <c r="D30" s="573" t="s">
        <v>355</v>
      </c>
      <c r="E30" s="573" t="s">
        <v>56</v>
      </c>
      <c r="F30" s="574" t="s">
        <v>294</v>
      </c>
      <c r="G30" s="575" t="s">
        <v>253</v>
      </c>
      <c r="H30" s="575" t="s">
        <v>357</v>
      </c>
      <c r="I30" s="497">
        <f>SUM(I26:I29)</f>
        <v>54800</v>
      </c>
      <c r="J30" s="497">
        <f>J26+J27+J28+J29</f>
        <v>32934.219999999994</v>
      </c>
      <c r="K30" s="576">
        <f>I30-J30</f>
        <v>21865.780000000006</v>
      </c>
    </row>
    <row r="31" spans="1:11" ht="20.25" customHeight="1" thickBot="1">
      <c r="A31" s="324" t="s">
        <v>394</v>
      </c>
      <c r="B31" s="325"/>
      <c r="C31" s="326" t="s">
        <v>233</v>
      </c>
      <c r="D31" s="326" t="s">
        <v>355</v>
      </c>
      <c r="E31" s="326" t="s">
        <v>326</v>
      </c>
      <c r="F31" s="327" t="s">
        <v>31</v>
      </c>
      <c r="G31" s="328" t="s">
        <v>253</v>
      </c>
      <c r="H31" s="328" t="s">
        <v>357</v>
      </c>
      <c r="I31" s="329">
        <f>I20+I25+I30</f>
        <v>12660000</v>
      </c>
      <c r="J31" s="329">
        <f>J20+J25+J30</f>
        <v>5523664.35</v>
      </c>
      <c r="K31" s="330">
        <f aca="true" t="shared" si="1" ref="K31:K41">I31-J31</f>
        <v>7136335.65</v>
      </c>
    </row>
    <row r="32" spans="1:11" ht="24.75" customHeight="1">
      <c r="A32" s="323" t="s">
        <v>397</v>
      </c>
      <c r="B32" s="309"/>
      <c r="C32" s="310" t="s">
        <v>233</v>
      </c>
      <c r="D32" s="310" t="s">
        <v>396</v>
      </c>
      <c r="E32" s="310" t="s">
        <v>3</v>
      </c>
      <c r="F32" s="120" t="s">
        <v>31</v>
      </c>
      <c r="G32" s="121" t="s">
        <v>291</v>
      </c>
      <c r="H32" s="121" t="s">
        <v>357</v>
      </c>
      <c r="I32" s="180">
        <v>1452700</v>
      </c>
      <c r="J32" s="169">
        <v>720751.02</v>
      </c>
      <c r="K32" s="169">
        <f t="shared" si="1"/>
        <v>731948.98</v>
      </c>
    </row>
    <row r="33" spans="1:11" ht="23.25" customHeight="1">
      <c r="A33" s="156" t="s">
        <v>399</v>
      </c>
      <c r="B33" s="118"/>
      <c r="C33" s="119" t="s">
        <v>233</v>
      </c>
      <c r="D33" s="119" t="s">
        <v>396</v>
      </c>
      <c r="E33" s="119" t="s">
        <v>4</v>
      </c>
      <c r="F33" s="120" t="s">
        <v>31</v>
      </c>
      <c r="G33" s="121" t="s">
        <v>291</v>
      </c>
      <c r="H33" s="122" t="s">
        <v>357</v>
      </c>
      <c r="I33" s="93">
        <v>40000</v>
      </c>
      <c r="J33" s="62">
        <v>20148.37</v>
      </c>
      <c r="K33" s="62">
        <f t="shared" si="1"/>
        <v>19851.63</v>
      </c>
    </row>
    <row r="34" spans="1:11" ht="22.5" customHeight="1">
      <c r="A34" s="156" t="s">
        <v>400</v>
      </c>
      <c r="B34" s="118"/>
      <c r="C34" s="119" t="s">
        <v>233</v>
      </c>
      <c r="D34" s="119" t="s">
        <v>396</v>
      </c>
      <c r="E34" s="119" t="s">
        <v>5</v>
      </c>
      <c r="F34" s="120" t="s">
        <v>31</v>
      </c>
      <c r="G34" s="121" t="s">
        <v>291</v>
      </c>
      <c r="H34" s="122" t="s">
        <v>357</v>
      </c>
      <c r="I34" s="93">
        <v>2500000</v>
      </c>
      <c r="J34" s="62">
        <v>1536966.87</v>
      </c>
      <c r="K34" s="62">
        <f t="shared" si="1"/>
        <v>963033.1299999999</v>
      </c>
    </row>
    <row r="35" spans="1:11" ht="23.25" customHeight="1" thickBot="1">
      <c r="A35" s="331" t="s">
        <v>401</v>
      </c>
      <c r="B35" s="317"/>
      <c r="C35" s="318" t="s">
        <v>233</v>
      </c>
      <c r="D35" s="318" t="s">
        <v>396</v>
      </c>
      <c r="E35" s="318" t="s">
        <v>6</v>
      </c>
      <c r="F35" s="319" t="s">
        <v>31</v>
      </c>
      <c r="G35" s="320" t="s">
        <v>291</v>
      </c>
      <c r="H35" s="321" t="s">
        <v>357</v>
      </c>
      <c r="I35" s="332">
        <v>100000</v>
      </c>
      <c r="J35" s="308">
        <v>-61708.49</v>
      </c>
      <c r="K35" s="308">
        <f t="shared" si="1"/>
        <v>161708.49</v>
      </c>
    </row>
    <row r="36" spans="1:11" ht="21" customHeight="1" thickBot="1">
      <c r="A36" s="324" t="s">
        <v>395</v>
      </c>
      <c r="B36" s="325"/>
      <c r="C36" s="326" t="s">
        <v>233</v>
      </c>
      <c r="D36" s="326" t="s">
        <v>396</v>
      </c>
      <c r="E36" s="326" t="s">
        <v>326</v>
      </c>
      <c r="F36" s="327" t="s">
        <v>31</v>
      </c>
      <c r="G36" s="328" t="s">
        <v>253</v>
      </c>
      <c r="H36" s="328" t="s">
        <v>357</v>
      </c>
      <c r="I36" s="329">
        <f>SUM(I32:I35)</f>
        <v>4092700</v>
      </c>
      <c r="J36" s="329">
        <f>SUM(J32:J35)</f>
        <v>2216157.77</v>
      </c>
      <c r="K36" s="330">
        <f t="shared" si="1"/>
        <v>1876542.23</v>
      </c>
    </row>
    <row r="37" spans="1:11" ht="13.5" thickBot="1">
      <c r="A37" s="162" t="s">
        <v>32</v>
      </c>
      <c r="B37" s="333"/>
      <c r="C37" s="164" t="s">
        <v>233</v>
      </c>
      <c r="D37" s="165" t="s">
        <v>366</v>
      </c>
      <c r="E37" s="165" t="s">
        <v>367</v>
      </c>
      <c r="F37" s="165" t="s">
        <v>294</v>
      </c>
      <c r="G37" s="165" t="s">
        <v>291</v>
      </c>
      <c r="H37" s="166">
        <v>110</v>
      </c>
      <c r="I37" s="167">
        <v>5000</v>
      </c>
      <c r="J37" s="460">
        <v>1127</v>
      </c>
      <c r="K37" s="169">
        <f t="shared" si="1"/>
        <v>3873</v>
      </c>
    </row>
    <row r="38" spans="1:11" ht="15" customHeight="1" hidden="1">
      <c r="A38" s="106" t="s">
        <v>33</v>
      </c>
      <c r="B38" s="39"/>
      <c r="C38" s="45" t="s">
        <v>233</v>
      </c>
      <c r="D38" s="46" t="s">
        <v>366</v>
      </c>
      <c r="E38" s="46" t="s">
        <v>367</v>
      </c>
      <c r="F38" s="46" t="s">
        <v>294</v>
      </c>
      <c r="G38" s="100" t="s">
        <v>292</v>
      </c>
      <c r="H38" s="47">
        <v>110</v>
      </c>
      <c r="I38" s="32">
        <v>0</v>
      </c>
      <c r="J38" s="209">
        <v>0</v>
      </c>
      <c r="K38" s="48">
        <f t="shared" si="1"/>
        <v>0</v>
      </c>
    </row>
    <row r="39" spans="1:11" ht="15" customHeight="1" hidden="1" thickBot="1">
      <c r="A39" s="106" t="s">
        <v>33</v>
      </c>
      <c r="B39" s="334"/>
      <c r="C39" s="335" t="s">
        <v>233</v>
      </c>
      <c r="D39" s="336" t="s">
        <v>366</v>
      </c>
      <c r="E39" s="336" t="s">
        <v>129</v>
      </c>
      <c r="F39" s="336" t="s">
        <v>294</v>
      </c>
      <c r="G39" s="337" t="s">
        <v>292</v>
      </c>
      <c r="H39" s="338">
        <v>110</v>
      </c>
      <c r="I39" s="307">
        <v>0</v>
      </c>
      <c r="J39" s="461">
        <v>0</v>
      </c>
      <c r="K39" s="339"/>
    </row>
    <row r="40" spans="1:11" ht="15" customHeight="1" hidden="1" thickBot="1">
      <c r="A40" s="302" t="s">
        <v>34</v>
      </c>
      <c r="B40" s="334"/>
      <c r="C40" s="335" t="s">
        <v>233</v>
      </c>
      <c r="D40" s="336" t="s">
        <v>366</v>
      </c>
      <c r="E40" s="336" t="s">
        <v>129</v>
      </c>
      <c r="F40" s="336" t="s">
        <v>294</v>
      </c>
      <c r="G40" s="337" t="s">
        <v>293</v>
      </c>
      <c r="H40" s="338">
        <v>110</v>
      </c>
      <c r="I40" s="307">
        <v>0</v>
      </c>
      <c r="J40" s="307">
        <v>0</v>
      </c>
      <c r="K40" s="339">
        <f t="shared" si="1"/>
        <v>0</v>
      </c>
    </row>
    <row r="41" spans="1:11" ht="13.5" thickBot="1">
      <c r="A41" s="343" t="s">
        <v>325</v>
      </c>
      <c r="B41" s="344"/>
      <c r="C41" s="345" t="s">
        <v>233</v>
      </c>
      <c r="D41" s="346" t="s">
        <v>366</v>
      </c>
      <c r="E41" s="346" t="s">
        <v>367</v>
      </c>
      <c r="F41" s="346" t="s">
        <v>294</v>
      </c>
      <c r="G41" s="347" t="s">
        <v>253</v>
      </c>
      <c r="H41" s="348">
        <v>110</v>
      </c>
      <c r="I41" s="315">
        <f>SUM(I37:I40)</f>
        <v>5000</v>
      </c>
      <c r="J41" s="315">
        <f>SUM(J37:J40)</f>
        <v>1127</v>
      </c>
      <c r="K41" s="349">
        <f t="shared" si="1"/>
        <v>3873</v>
      </c>
    </row>
    <row r="42" spans="1:11" ht="19.5" customHeight="1" thickBot="1">
      <c r="A42" s="352" t="s">
        <v>434</v>
      </c>
      <c r="B42" s="353"/>
      <c r="C42" s="354" t="s">
        <v>233</v>
      </c>
      <c r="D42" s="355" t="s">
        <v>366</v>
      </c>
      <c r="E42" s="355" t="s">
        <v>326</v>
      </c>
      <c r="F42" s="355" t="s">
        <v>31</v>
      </c>
      <c r="G42" s="356" t="s">
        <v>253</v>
      </c>
      <c r="H42" s="357">
        <v>110</v>
      </c>
      <c r="I42" s="329">
        <f>I41</f>
        <v>5000</v>
      </c>
      <c r="J42" s="329">
        <f>J41</f>
        <v>1127</v>
      </c>
      <c r="K42" s="330">
        <f aca="true" t="shared" si="2" ref="K42:K52">I42-J42</f>
        <v>3873</v>
      </c>
    </row>
    <row r="43" spans="1:11" ht="24" customHeight="1">
      <c r="A43" s="162" t="s">
        <v>131</v>
      </c>
      <c r="B43" s="350"/>
      <c r="C43" s="351" t="s">
        <v>233</v>
      </c>
      <c r="D43" s="351" t="s">
        <v>288</v>
      </c>
      <c r="E43" s="351" t="s">
        <v>356</v>
      </c>
      <c r="F43" s="59" t="s">
        <v>130</v>
      </c>
      <c r="G43" s="60" t="s">
        <v>291</v>
      </c>
      <c r="H43" s="60" t="s">
        <v>357</v>
      </c>
      <c r="I43" s="169">
        <v>3000000</v>
      </c>
      <c r="J43" s="169">
        <v>488131.66</v>
      </c>
      <c r="K43" s="169">
        <f t="shared" si="2"/>
        <v>2511868.34</v>
      </c>
    </row>
    <row r="44" spans="1:11" ht="24" customHeight="1" thickBot="1">
      <c r="A44" s="162" t="s">
        <v>132</v>
      </c>
      <c r="B44" s="40"/>
      <c r="C44" s="24" t="s">
        <v>233</v>
      </c>
      <c r="D44" s="24" t="s">
        <v>288</v>
      </c>
      <c r="E44" s="24" t="s">
        <v>356</v>
      </c>
      <c r="F44" s="59" t="s">
        <v>130</v>
      </c>
      <c r="G44" s="60" t="s">
        <v>304</v>
      </c>
      <c r="H44" s="61" t="s">
        <v>357</v>
      </c>
      <c r="I44" s="62">
        <v>0</v>
      </c>
      <c r="J44" s="62">
        <v>8868.28</v>
      </c>
      <c r="K44" s="62">
        <f t="shared" si="2"/>
        <v>-8868.28</v>
      </c>
    </row>
    <row r="45" spans="1:11" ht="23.25" customHeight="1" hidden="1">
      <c r="A45" s="106" t="s">
        <v>133</v>
      </c>
      <c r="B45" s="40"/>
      <c r="C45" s="499" t="s">
        <v>233</v>
      </c>
      <c r="D45" s="499" t="s">
        <v>288</v>
      </c>
      <c r="E45" s="499" t="s">
        <v>356</v>
      </c>
      <c r="F45" s="89" t="s">
        <v>130</v>
      </c>
      <c r="G45" s="89" t="s">
        <v>293</v>
      </c>
      <c r="H45" s="89" t="s">
        <v>357</v>
      </c>
      <c r="I45" s="62">
        <v>0</v>
      </c>
      <c r="J45" s="62">
        <v>0</v>
      </c>
      <c r="K45" s="62">
        <f t="shared" si="2"/>
        <v>0</v>
      </c>
    </row>
    <row r="46" spans="1:11" ht="23.25" customHeight="1" hidden="1" thickBot="1">
      <c r="A46" s="302" t="s">
        <v>133</v>
      </c>
      <c r="B46" s="303"/>
      <c r="C46" s="500" t="s">
        <v>233</v>
      </c>
      <c r="D46" s="500" t="s">
        <v>288</v>
      </c>
      <c r="E46" s="500" t="s">
        <v>356</v>
      </c>
      <c r="F46" s="306" t="s">
        <v>130</v>
      </c>
      <c r="G46" s="306" t="s">
        <v>7</v>
      </c>
      <c r="H46" s="306" t="s">
        <v>357</v>
      </c>
      <c r="I46" s="308">
        <v>0</v>
      </c>
      <c r="J46" s="308">
        <v>0</v>
      </c>
      <c r="K46" s="62">
        <f t="shared" si="2"/>
        <v>0</v>
      </c>
    </row>
    <row r="47" spans="1:11" ht="13.5" thickBot="1">
      <c r="A47" s="295" t="s">
        <v>325</v>
      </c>
      <c r="B47" s="359"/>
      <c r="C47" s="312" t="s">
        <v>233</v>
      </c>
      <c r="D47" s="312" t="s">
        <v>288</v>
      </c>
      <c r="E47" s="312" t="s">
        <v>356</v>
      </c>
      <c r="F47" s="313" t="s">
        <v>130</v>
      </c>
      <c r="G47" s="314" t="s">
        <v>253</v>
      </c>
      <c r="H47" s="314" t="s">
        <v>357</v>
      </c>
      <c r="I47" s="315">
        <f>SUM(I43:I46)</f>
        <v>3000000</v>
      </c>
      <c r="J47" s="315">
        <f>J43+J44+J45+J46</f>
        <v>496999.94</v>
      </c>
      <c r="K47" s="349">
        <f>I47-J47</f>
        <v>2503000.06</v>
      </c>
    </row>
    <row r="48" spans="1:11" ht="24" customHeight="1">
      <c r="A48" s="162" t="s">
        <v>63</v>
      </c>
      <c r="B48" s="333"/>
      <c r="C48" s="164" t="s">
        <v>233</v>
      </c>
      <c r="D48" s="165" t="s">
        <v>288</v>
      </c>
      <c r="E48" s="165" t="s">
        <v>134</v>
      </c>
      <c r="F48" s="165" t="s">
        <v>130</v>
      </c>
      <c r="G48" s="165" t="s">
        <v>291</v>
      </c>
      <c r="H48" s="166">
        <v>110</v>
      </c>
      <c r="I48" s="167">
        <v>500000</v>
      </c>
      <c r="J48" s="460">
        <v>2602022.94</v>
      </c>
      <c r="K48" s="169">
        <f t="shared" si="2"/>
        <v>-2102022.94</v>
      </c>
    </row>
    <row r="49" spans="1:11" ht="22.5" customHeight="1">
      <c r="A49" s="106" t="s">
        <v>64</v>
      </c>
      <c r="B49" s="39"/>
      <c r="C49" s="45" t="s">
        <v>233</v>
      </c>
      <c r="D49" s="46" t="s">
        <v>288</v>
      </c>
      <c r="E49" s="46" t="s">
        <v>134</v>
      </c>
      <c r="F49" s="46" t="s">
        <v>130</v>
      </c>
      <c r="G49" s="46" t="s">
        <v>304</v>
      </c>
      <c r="H49" s="47">
        <v>110</v>
      </c>
      <c r="I49" s="32">
        <v>0</v>
      </c>
      <c r="J49" s="209">
        <v>132891.94</v>
      </c>
      <c r="K49" s="62">
        <f t="shared" si="2"/>
        <v>-132891.94</v>
      </c>
    </row>
    <row r="50" spans="1:11" ht="22.5" customHeight="1">
      <c r="A50" s="106" t="s">
        <v>64</v>
      </c>
      <c r="B50" s="39"/>
      <c r="C50" s="45" t="s">
        <v>233</v>
      </c>
      <c r="D50" s="46" t="s">
        <v>288</v>
      </c>
      <c r="E50" s="46" t="s">
        <v>134</v>
      </c>
      <c r="F50" s="46" t="s">
        <v>130</v>
      </c>
      <c r="G50" s="46" t="s">
        <v>153</v>
      </c>
      <c r="H50" s="47">
        <v>110</v>
      </c>
      <c r="I50" s="32">
        <v>0</v>
      </c>
      <c r="J50" s="209">
        <v>54.93</v>
      </c>
      <c r="K50" s="62">
        <f t="shared" si="2"/>
        <v>-54.93</v>
      </c>
    </row>
    <row r="51" spans="1:11" ht="22.5" customHeight="1">
      <c r="A51" s="106" t="s">
        <v>60</v>
      </c>
      <c r="B51" s="39"/>
      <c r="C51" s="45" t="s">
        <v>233</v>
      </c>
      <c r="D51" s="46" t="s">
        <v>288</v>
      </c>
      <c r="E51" s="46" t="s">
        <v>134</v>
      </c>
      <c r="F51" s="46" t="s">
        <v>130</v>
      </c>
      <c r="G51" s="46" t="s">
        <v>293</v>
      </c>
      <c r="H51" s="505">
        <v>110</v>
      </c>
      <c r="I51" s="32">
        <v>0</v>
      </c>
      <c r="J51" s="32">
        <v>-2809.91</v>
      </c>
      <c r="K51" s="62">
        <f t="shared" si="2"/>
        <v>2809.91</v>
      </c>
    </row>
    <row r="52" spans="1:11" ht="24.75" customHeight="1">
      <c r="A52" s="106" t="s">
        <v>60</v>
      </c>
      <c r="B52" s="39"/>
      <c r="C52" s="45" t="s">
        <v>233</v>
      </c>
      <c r="D52" s="46" t="s">
        <v>288</v>
      </c>
      <c r="E52" s="46" t="s">
        <v>134</v>
      </c>
      <c r="F52" s="46" t="s">
        <v>130</v>
      </c>
      <c r="G52" s="46" t="s">
        <v>7</v>
      </c>
      <c r="H52" s="505">
        <v>110</v>
      </c>
      <c r="I52" s="32">
        <v>0</v>
      </c>
      <c r="J52" s="32">
        <v>4.55</v>
      </c>
      <c r="K52" s="62">
        <f t="shared" si="2"/>
        <v>-4.55</v>
      </c>
    </row>
    <row r="53" spans="1:11" ht="13.5" thickBot="1">
      <c r="A53" s="501" t="s">
        <v>327</v>
      </c>
      <c r="B53" s="502"/>
      <c r="C53" s="503" t="s">
        <v>233</v>
      </c>
      <c r="D53" s="503" t="s">
        <v>288</v>
      </c>
      <c r="E53" s="503" t="s">
        <v>143</v>
      </c>
      <c r="F53" s="503" t="s">
        <v>130</v>
      </c>
      <c r="G53" s="503" t="s">
        <v>253</v>
      </c>
      <c r="H53" s="504">
        <v>110</v>
      </c>
      <c r="I53" s="497">
        <f>SUM(I48:I52)</f>
        <v>500000</v>
      </c>
      <c r="J53" s="497">
        <f>SUM(J48:J52)</f>
        <v>2732164.4499999997</v>
      </c>
      <c r="K53" s="498">
        <f aca="true" t="shared" si="3" ref="K53:K59">I53-J53</f>
        <v>-2232164.4499999997</v>
      </c>
    </row>
    <row r="54" spans="1:11" ht="22.5" customHeight="1">
      <c r="A54" s="162" t="s">
        <v>61</v>
      </c>
      <c r="B54" s="333"/>
      <c r="C54" s="164" t="s">
        <v>233</v>
      </c>
      <c r="D54" s="165" t="s">
        <v>288</v>
      </c>
      <c r="E54" s="165" t="s">
        <v>135</v>
      </c>
      <c r="F54" s="165" t="s">
        <v>130</v>
      </c>
      <c r="G54" s="165" t="s">
        <v>291</v>
      </c>
      <c r="H54" s="166">
        <v>110</v>
      </c>
      <c r="I54" s="167">
        <v>3888000</v>
      </c>
      <c r="J54" s="460">
        <v>2096394.06</v>
      </c>
      <c r="K54" s="169">
        <f t="shared" si="3"/>
        <v>1791605.94</v>
      </c>
    </row>
    <row r="55" spans="1:11" ht="22.5" customHeight="1" thickBot="1">
      <c r="A55" s="106" t="s">
        <v>65</v>
      </c>
      <c r="B55" s="39"/>
      <c r="C55" s="45" t="s">
        <v>233</v>
      </c>
      <c r="D55" s="46" t="s">
        <v>288</v>
      </c>
      <c r="E55" s="46" t="s">
        <v>135</v>
      </c>
      <c r="F55" s="46" t="s">
        <v>130</v>
      </c>
      <c r="G55" s="46" t="s">
        <v>304</v>
      </c>
      <c r="H55" s="47">
        <v>110</v>
      </c>
      <c r="I55" s="32">
        <v>0</v>
      </c>
      <c r="J55" s="32">
        <v>20024.25</v>
      </c>
      <c r="K55" s="62">
        <f t="shared" si="3"/>
        <v>-20024.25</v>
      </c>
    </row>
    <row r="56" spans="1:11" ht="23.25" customHeight="1" hidden="1" thickBot="1">
      <c r="A56" s="302" t="s">
        <v>62</v>
      </c>
      <c r="B56" s="334"/>
      <c r="C56" s="335" t="s">
        <v>233</v>
      </c>
      <c r="D56" s="336" t="s">
        <v>288</v>
      </c>
      <c r="E56" s="336" t="s">
        <v>135</v>
      </c>
      <c r="F56" s="336" t="s">
        <v>130</v>
      </c>
      <c r="G56" s="336" t="s">
        <v>293</v>
      </c>
      <c r="H56" s="338">
        <v>110</v>
      </c>
      <c r="I56" s="307">
        <v>0</v>
      </c>
      <c r="J56" s="307">
        <v>0</v>
      </c>
      <c r="K56" s="308">
        <f t="shared" si="3"/>
        <v>0</v>
      </c>
    </row>
    <row r="57" spans="1:11" ht="13.5" thickBot="1">
      <c r="A57" s="360" t="s">
        <v>327</v>
      </c>
      <c r="B57" s="361"/>
      <c r="C57" s="365" t="s">
        <v>233</v>
      </c>
      <c r="D57" s="362" t="s">
        <v>288</v>
      </c>
      <c r="E57" s="362" t="s">
        <v>135</v>
      </c>
      <c r="F57" s="362" t="s">
        <v>130</v>
      </c>
      <c r="G57" s="362" t="s">
        <v>253</v>
      </c>
      <c r="H57" s="348">
        <v>110</v>
      </c>
      <c r="I57" s="315">
        <f>SUM(I54:I56)</f>
        <v>3888000</v>
      </c>
      <c r="J57" s="315">
        <f>SUM(J54:J56)</f>
        <v>2116418.31</v>
      </c>
      <c r="K57" s="349">
        <f t="shared" si="3"/>
        <v>1771581.69</v>
      </c>
    </row>
    <row r="58" spans="1:11" ht="19.5" customHeight="1" thickBot="1">
      <c r="A58" s="352" t="s">
        <v>325</v>
      </c>
      <c r="B58" s="353"/>
      <c r="C58" s="366" t="s">
        <v>233</v>
      </c>
      <c r="D58" s="367" t="s">
        <v>288</v>
      </c>
      <c r="E58" s="367" t="s">
        <v>326</v>
      </c>
      <c r="F58" s="367" t="s">
        <v>130</v>
      </c>
      <c r="G58" s="367" t="s">
        <v>253</v>
      </c>
      <c r="H58" s="357">
        <v>110</v>
      </c>
      <c r="I58" s="329">
        <f>I47+I53+I57</f>
        <v>7388000</v>
      </c>
      <c r="J58" s="329">
        <f>J47+J53+J57</f>
        <v>5345582.699999999</v>
      </c>
      <c r="K58" s="330">
        <f t="shared" si="3"/>
        <v>2042417.3000000007</v>
      </c>
    </row>
    <row r="59" spans="1:11" ht="38.25" hidden="1">
      <c r="A59" s="268" t="s">
        <v>73</v>
      </c>
      <c r="B59" s="260"/>
      <c r="C59" s="177" t="s">
        <v>233</v>
      </c>
      <c r="D59" s="178" t="s">
        <v>69</v>
      </c>
      <c r="E59" s="178" t="s">
        <v>70</v>
      </c>
      <c r="F59" s="178" t="s">
        <v>294</v>
      </c>
      <c r="G59" s="178" t="s">
        <v>291</v>
      </c>
      <c r="H59" s="179">
        <v>110</v>
      </c>
      <c r="I59" s="169">
        <v>0</v>
      </c>
      <c r="J59" s="169">
        <v>0</v>
      </c>
      <c r="K59" s="169">
        <f t="shared" si="3"/>
        <v>0</v>
      </c>
    </row>
    <row r="60" spans="1:11" ht="12.75" hidden="1">
      <c r="A60" s="91" t="s">
        <v>325</v>
      </c>
      <c r="B60" s="91"/>
      <c r="C60" s="123" t="s">
        <v>233</v>
      </c>
      <c r="D60" s="124" t="s">
        <v>69</v>
      </c>
      <c r="E60" s="124" t="s">
        <v>70</v>
      </c>
      <c r="F60" s="124" t="s">
        <v>294</v>
      </c>
      <c r="G60" s="124" t="s">
        <v>253</v>
      </c>
      <c r="H60" s="125">
        <v>110</v>
      </c>
      <c r="I60" s="92">
        <f>SUM(I59)</f>
        <v>0</v>
      </c>
      <c r="J60" s="92">
        <f>SUM(J59)</f>
        <v>0</v>
      </c>
      <c r="K60" s="92">
        <f>SUM(K59)</f>
        <v>0</v>
      </c>
    </row>
    <row r="61" spans="1:11" ht="36.75" customHeight="1" thickBot="1">
      <c r="A61" s="272" t="s">
        <v>74</v>
      </c>
      <c r="B61" s="381"/>
      <c r="C61" s="382" t="s">
        <v>233</v>
      </c>
      <c r="D61" s="383" t="s">
        <v>69</v>
      </c>
      <c r="E61" s="383" t="s">
        <v>75</v>
      </c>
      <c r="F61" s="383" t="s">
        <v>294</v>
      </c>
      <c r="G61" s="383" t="s">
        <v>291</v>
      </c>
      <c r="H61" s="384">
        <v>110</v>
      </c>
      <c r="I61" s="308">
        <v>12000</v>
      </c>
      <c r="J61" s="308">
        <v>3600</v>
      </c>
      <c r="K61" s="308">
        <f aca="true" t="shared" si="4" ref="K61:K67">I61-J61</f>
        <v>8400</v>
      </c>
    </row>
    <row r="62" spans="1:11" ht="13.5" thickBot="1">
      <c r="A62" s="343" t="s">
        <v>325</v>
      </c>
      <c r="B62" s="344"/>
      <c r="C62" s="365" t="s">
        <v>233</v>
      </c>
      <c r="D62" s="362" t="s">
        <v>69</v>
      </c>
      <c r="E62" s="362" t="s">
        <v>75</v>
      </c>
      <c r="F62" s="362" t="s">
        <v>294</v>
      </c>
      <c r="G62" s="362" t="s">
        <v>253</v>
      </c>
      <c r="H62" s="348">
        <v>110</v>
      </c>
      <c r="I62" s="385">
        <f>SUM(I61)</f>
        <v>12000</v>
      </c>
      <c r="J62" s="385">
        <f>SUM(J61)</f>
        <v>3600</v>
      </c>
      <c r="K62" s="386">
        <f t="shared" si="4"/>
        <v>8400</v>
      </c>
    </row>
    <row r="63" spans="1:11" ht="15.75" customHeight="1" thickBot="1">
      <c r="A63" s="352" t="s">
        <v>325</v>
      </c>
      <c r="B63" s="353"/>
      <c r="C63" s="366" t="s">
        <v>233</v>
      </c>
      <c r="D63" s="367" t="s">
        <v>69</v>
      </c>
      <c r="E63" s="367" t="s">
        <v>326</v>
      </c>
      <c r="F63" s="367" t="s">
        <v>294</v>
      </c>
      <c r="G63" s="367" t="s">
        <v>253</v>
      </c>
      <c r="H63" s="357">
        <v>110</v>
      </c>
      <c r="I63" s="329">
        <f>I60+I62</f>
        <v>12000</v>
      </c>
      <c r="J63" s="329">
        <f>J60+J62</f>
        <v>3600</v>
      </c>
      <c r="K63" s="330">
        <f t="shared" si="4"/>
        <v>8400</v>
      </c>
    </row>
    <row r="64" spans="1:11" ht="36" customHeight="1" thickBot="1">
      <c r="A64" s="358" t="s">
        <v>136</v>
      </c>
      <c r="B64" s="387"/>
      <c r="C64" s="388" t="s">
        <v>233</v>
      </c>
      <c r="D64" s="389" t="s">
        <v>295</v>
      </c>
      <c r="E64" s="389" t="s">
        <v>76</v>
      </c>
      <c r="F64" s="389" t="s">
        <v>130</v>
      </c>
      <c r="G64" s="389" t="s">
        <v>253</v>
      </c>
      <c r="H64" s="390">
        <v>120</v>
      </c>
      <c r="I64" s="391">
        <v>7000000</v>
      </c>
      <c r="J64" s="391">
        <v>1882297.62</v>
      </c>
      <c r="K64" s="391">
        <f t="shared" si="4"/>
        <v>5117702.38</v>
      </c>
    </row>
    <row r="65" spans="1:11" ht="15" customHeight="1" thickBot="1">
      <c r="A65" s="343" t="s">
        <v>325</v>
      </c>
      <c r="B65" s="344"/>
      <c r="C65" s="365" t="s">
        <v>233</v>
      </c>
      <c r="D65" s="362" t="s">
        <v>295</v>
      </c>
      <c r="E65" s="362" t="s">
        <v>76</v>
      </c>
      <c r="F65" s="362" t="s">
        <v>130</v>
      </c>
      <c r="G65" s="362" t="s">
        <v>253</v>
      </c>
      <c r="H65" s="348">
        <v>120</v>
      </c>
      <c r="I65" s="385">
        <f>SUM(I64)</f>
        <v>7000000</v>
      </c>
      <c r="J65" s="385">
        <f>SUM(J64)</f>
        <v>1882297.62</v>
      </c>
      <c r="K65" s="386">
        <f t="shared" si="4"/>
        <v>5117702.38</v>
      </c>
    </row>
    <row r="66" spans="1:11" ht="24.75" customHeight="1" hidden="1" thickBot="1">
      <c r="A66" s="272" t="s">
        <v>137</v>
      </c>
      <c r="B66" s="387"/>
      <c r="C66" s="388" t="s">
        <v>233</v>
      </c>
      <c r="D66" s="389" t="s">
        <v>295</v>
      </c>
      <c r="E66" s="389" t="s">
        <v>296</v>
      </c>
      <c r="F66" s="389" t="s">
        <v>130</v>
      </c>
      <c r="G66" s="389" t="s">
        <v>253</v>
      </c>
      <c r="H66" s="390">
        <v>120</v>
      </c>
      <c r="I66" s="392">
        <v>0</v>
      </c>
      <c r="J66" s="391">
        <v>0</v>
      </c>
      <c r="K66" s="392">
        <f t="shared" si="4"/>
        <v>0</v>
      </c>
    </row>
    <row r="67" spans="1:11" ht="15.75" customHeight="1" hidden="1" thickBot="1">
      <c r="A67" s="343" t="s">
        <v>325</v>
      </c>
      <c r="B67" s="344"/>
      <c r="C67" s="365" t="s">
        <v>233</v>
      </c>
      <c r="D67" s="362" t="s">
        <v>295</v>
      </c>
      <c r="E67" s="362" t="s">
        <v>296</v>
      </c>
      <c r="F67" s="362" t="s">
        <v>130</v>
      </c>
      <c r="G67" s="362" t="s">
        <v>253</v>
      </c>
      <c r="H67" s="348">
        <v>120</v>
      </c>
      <c r="I67" s="315">
        <f>SUM(I66)</f>
        <v>0</v>
      </c>
      <c r="J67" s="315">
        <f>SUM(J66)</f>
        <v>0</v>
      </c>
      <c r="K67" s="393">
        <f t="shared" si="4"/>
        <v>0</v>
      </c>
    </row>
    <row r="68" spans="1:11" ht="34.5" customHeight="1" thickBot="1">
      <c r="A68" s="272" t="s">
        <v>140</v>
      </c>
      <c r="B68" s="387"/>
      <c r="C68" s="388" t="s">
        <v>233</v>
      </c>
      <c r="D68" s="389" t="s">
        <v>295</v>
      </c>
      <c r="E68" s="389" t="s">
        <v>77</v>
      </c>
      <c r="F68" s="389" t="s">
        <v>130</v>
      </c>
      <c r="G68" s="389" t="s">
        <v>253</v>
      </c>
      <c r="H68" s="390">
        <v>120</v>
      </c>
      <c r="I68" s="394">
        <v>270000</v>
      </c>
      <c r="J68" s="394">
        <v>144980.36</v>
      </c>
      <c r="K68" s="394">
        <f aca="true" t="shared" si="5" ref="K68:K80">I68-J68</f>
        <v>125019.64000000001</v>
      </c>
    </row>
    <row r="69" spans="1:11" ht="13.5" thickBot="1">
      <c r="A69" s="343" t="s">
        <v>325</v>
      </c>
      <c r="B69" s="395"/>
      <c r="C69" s="365" t="s">
        <v>233</v>
      </c>
      <c r="D69" s="362" t="s">
        <v>295</v>
      </c>
      <c r="E69" s="362" t="s">
        <v>77</v>
      </c>
      <c r="F69" s="362" t="s">
        <v>290</v>
      </c>
      <c r="G69" s="362" t="s">
        <v>253</v>
      </c>
      <c r="H69" s="348">
        <v>120</v>
      </c>
      <c r="I69" s="315">
        <f>SUM(I68)</f>
        <v>270000</v>
      </c>
      <c r="J69" s="315">
        <f>SUM(J68)</f>
        <v>144980.36</v>
      </c>
      <c r="K69" s="349">
        <f t="shared" si="5"/>
        <v>125019.64000000001</v>
      </c>
    </row>
    <row r="70" spans="1:11" ht="13.5" thickBot="1">
      <c r="A70" s="352" t="s">
        <v>325</v>
      </c>
      <c r="B70" s="353"/>
      <c r="C70" s="366" t="s">
        <v>233</v>
      </c>
      <c r="D70" s="367" t="s">
        <v>295</v>
      </c>
      <c r="E70" s="367" t="s">
        <v>326</v>
      </c>
      <c r="F70" s="367" t="s">
        <v>290</v>
      </c>
      <c r="G70" s="367" t="s">
        <v>253</v>
      </c>
      <c r="H70" s="357">
        <v>120</v>
      </c>
      <c r="I70" s="329">
        <f>I65+I67+I69</f>
        <v>7270000</v>
      </c>
      <c r="J70" s="329">
        <f>J65+J67+J69</f>
        <v>2027277.98</v>
      </c>
      <c r="K70" s="330">
        <f t="shared" si="5"/>
        <v>5242722.02</v>
      </c>
    </row>
    <row r="71" spans="1:11" ht="23.25" thickBot="1">
      <c r="A71" s="396" t="s">
        <v>138</v>
      </c>
      <c r="B71" s="397"/>
      <c r="C71" s="177" t="s">
        <v>233</v>
      </c>
      <c r="D71" s="178" t="s">
        <v>23</v>
      </c>
      <c r="E71" s="178" t="s">
        <v>289</v>
      </c>
      <c r="F71" s="178" t="s">
        <v>130</v>
      </c>
      <c r="G71" s="178" t="s">
        <v>253</v>
      </c>
      <c r="H71" s="179">
        <v>430</v>
      </c>
      <c r="I71" s="398">
        <v>963000</v>
      </c>
      <c r="J71" s="169">
        <v>580319.19</v>
      </c>
      <c r="K71" s="398">
        <f t="shared" si="5"/>
        <v>382680.81000000006</v>
      </c>
    </row>
    <row r="72" spans="1:11" ht="24" customHeight="1" hidden="1" thickBot="1">
      <c r="A72" s="107" t="s">
        <v>139</v>
      </c>
      <c r="B72" s="208"/>
      <c r="C72" s="67" t="s">
        <v>233</v>
      </c>
      <c r="D72" s="68" t="s">
        <v>23</v>
      </c>
      <c r="E72" s="68" t="s">
        <v>17</v>
      </c>
      <c r="F72" s="68" t="s">
        <v>130</v>
      </c>
      <c r="G72" s="68" t="s">
        <v>253</v>
      </c>
      <c r="H72" s="69">
        <v>430</v>
      </c>
      <c r="I72" s="81">
        <v>0</v>
      </c>
      <c r="J72" s="81">
        <v>0</v>
      </c>
      <c r="K72" s="81">
        <f t="shared" si="5"/>
        <v>0</v>
      </c>
    </row>
    <row r="73" spans="1:11" ht="36" hidden="1">
      <c r="A73" s="399" t="s">
        <v>93</v>
      </c>
      <c r="B73" s="400"/>
      <c r="C73" s="401" t="s">
        <v>233</v>
      </c>
      <c r="D73" s="402" t="s">
        <v>23</v>
      </c>
      <c r="E73" s="402" t="s">
        <v>94</v>
      </c>
      <c r="F73" s="402" t="s">
        <v>290</v>
      </c>
      <c r="G73" s="402" t="s">
        <v>253</v>
      </c>
      <c r="H73" s="403">
        <v>410</v>
      </c>
      <c r="I73" s="404">
        <v>0</v>
      </c>
      <c r="J73" s="404">
        <v>0</v>
      </c>
      <c r="K73" s="404">
        <f t="shared" si="5"/>
        <v>0</v>
      </c>
    </row>
    <row r="74" spans="1:11" ht="15" thickBot="1">
      <c r="A74" s="405" t="s">
        <v>323</v>
      </c>
      <c r="B74" s="344"/>
      <c r="C74" s="365" t="s">
        <v>233</v>
      </c>
      <c r="D74" s="362" t="s">
        <v>23</v>
      </c>
      <c r="E74" s="362" t="s">
        <v>289</v>
      </c>
      <c r="F74" s="362" t="s">
        <v>130</v>
      </c>
      <c r="G74" s="362" t="s">
        <v>253</v>
      </c>
      <c r="H74" s="348">
        <v>430</v>
      </c>
      <c r="I74" s="315">
        <f>I71+I73</f>
        <v>963000</v>
      </c>
      <c r="J74" s="315">
        <f>J71+J72</f>
        <v>580319.19</v>
      </c>
      <c r="K74" s="349">
        <f t="shared" si="5"/>
        <v>382680.81000000006</v>
      </c>
    </row>
    <row r="75" spans="1:11" ht="17.25" customHeight="1">
      <c r="A75" s="340" t="s">
        <v>325</v>
      </c>
      <c r="B75" s="341"/>
      <c r="C75" s="363" t="s">
        <v>233</v>
      </c>
      <c r="D75" s="364" t="s">
        <v>23</v>
      </c>
      <c r="E75" s="364" t="s">
        <v>326</v>
      </c>
      <c r="F75" s="364" t="s">
        <v>130</v>
      </c>
      <c r="G75" s="364" t="s">
        <v>253</v>
      </c>
      <c r="H75" s="342">
        <v>430</v>
      </c>
      <c r="I75" s="322">
        <f>I74</f>
        <v>963000</v>
      </c>
      <c r="J75" s="322">
        <f>J74</f>
        <v>580319.19</v>
      </c>
      <c r="K75" s="257">
        <f t="shared" si="5"/>
        <v>382680.81000000006</v>
      </c>
    </row>
    <row r="76" spans="1:11" ht="32.25" customHeight="1">
      <c r="A76" s="156" t="s">
        <v>302</v>
      </c>
      <c r="B76" s="455"/>
      <c r="C76" s="67" t="s">
        <v>233</v>
      </c>
      <c r="D76" s="68" t="s">
        <v>100</v>
      </c>
      <c r="E76" s="68" t="s">
        <v>303</v>
      </c>
      <c r="F76" s="68" t="s">
        <v>130</v>
      </c>
      <c r="G76" s="68" t="s">
        <v>253</v>
      </c>
      <c r="H76" s="456">
        <v>140</v>
      </c>
      <c r="I76" s="151">
        <v>0</v>
      </c>
      <c r="J76" s="62">
        <v>5681.47</v>
      </c>
      <c r="K76" s="169">
        <f t="shared" si="5"/>
        <v>-5681.47</v>
      </c>
    </row>
    <row r="77" spans="1:11" ht="17.25" customHeight="1">
      <c r="A77" s="340" t="s">
        <v>325</v>
      </c>
      <c r="B77" s="101"/>
      <c r="C77" s="457" t="s">
        <v>233</v>
      </c>
      <c r="D77" s="458" t="s">
        <v>100</v>
      </c>
      <c r="E77" s="458" t="s">
        <v>326</v>
      </c>
      <c r="F77" s="458" t="s">
        <v>130</v>
      </c>
      <c r="G77" s="458" t="s">
        <v>253</v>
      </c>
      <c r="H77" s="459">
        <v>140</v>
      </c>
      <c r="I77" s="103">
        <f>SUM(I76)</f>
        <v>0</v>
      </c>
      <c r="J77" s="143">
        <f>SUM(J76)</f>
        <v>5681.47</v>
      </c>
      <c r="K77" s="257">
        <f t="shared" si="5"/>
        <v>-5681.47</v>
      </c>
    </row>
    <row r="78" spans="1:11" ht="27.75" customHeight="1" hidden="1">
      <c r="A78" s="270" t="s">
        <v>103</v>
      </c>
      <c r="B78" s="449"/>
      <c r="C78" s="450" t="s">
        <v>233</v>
      </c>
      <c r="D78" s="451" t="s">
        <v>100</v>
      </c>
      <c r="E78" s="451" t="s">
        <v>101</v>
      </c>
      <c r="F78" s="451" t="s">
        <v>290</v>
      </c>
      <c r="G78" s="451" t="s">
        <v>102</v>
      </c>
      <c r="H78" s="452">
        <v>140</v>
      </c>
      <c r="I78" s="453">
        <v>0</v>
      </c>
      <c r="J78" s="453">
        <v>0</v>
      </c>
      <c r="K78" s="454">
        <f t="shared" si="5"/>
        <v>0</v>
      </c>
    </row>
    <row r="79" spans="1:11" ht="24" customHeight="1" hidden="1">
      <c r="A79" s="102" t="s">
        <v>325</v>
      </c>
      <c r="B79" s="101"/>
      <c r="C79" s="104" t="s">
        <v>233</v>
      </c>
      <c r="D79" s="105" t="s">
        <v>100</v>
      </c>
      <c r="E79" s="105" t="s">
        <v>101</v>
      </c>
      <c r="F79" s="105" t="s">
        <v>290</v>
      </c>
      <c r="G79" s="105" t="s">
        <v>102</v>
      </c>
      <c r="H79" s="261">
        <v>140</v>
      </c>
      <c r="I79" s="103">
        <v>0</v>
      </c>
      <c r="J79" s="103">
        <f>J78</f>
        <v>0</v>
      </c>
      <c r="K79" s="143">
        <f t="shared" si="5"/>
        <v>0</v>
      </c>
    </row>
    <row r="80" spans="1:11" ht="15" customHeight="1">
      <c r="A80" s="269" t="s">
        <v>78</v>
      </c>
      <c r="B80" s="260"/>
      <c r="C80" s="177" t="s">
        <v>233</v>
      </c>
      <c r="D80" s="178" t="s">
        <v>79</v>
      </c>
      <c r="E80" s="178" t="s">
        <v>80</v>
      </c>
      <c r="F80" s="178" t="s">
        <v>290</v>
      </c>
      <c r="G80" s="178" t="s">
        <v>253</v>
      </c>
      <c r="H80" s="179">
        <v>180</v>
      </c>
      <c r="I80" s="258">
        <v>0</v>
      </c>
      <c r="J80" s="169">
        <v>-2070.9</v>
      </c>
      <c r="K80" s="169">
        <f t="shared" si="5"/>
        <v>2070.9</v>
      </c>
    </row>
    <row r="81" spans="1:11" ht="18.75" customHeight="1" thickBot="1">
      <c r="A81" s="157" t="s">
        <v>325</v>
      </c>
      <c r="B81" s="157"/>
      <c r="C81" s="158" t="s">
        <v>233</v>
      </c>
      <c r="D81" s="159" t="s">
        <v>79</v>
      </c>
      <c r="E81" s="159" t="s">
        <v>80</v>
      </c>
      <c r="F81" s="159" t="s">
        <v>290</v>
      </c>
      <c r="G81" s="159" t="s">
        <v>253</v>
      </c>
      <c r="H81" s="160">
        <v>180</v>
      </c>
      <c r="I81" s="161">
        <f>SUM(I80)</f>
        <v>0</v>
      </c>
      <c r="J81" s="161">
        <f>J80</f>
        <v>-2070.9</v>
      </c>
      <c r="K81" s="161">
        <f>K80</f>
        <v>2070.9</v>
      </c>
    </row>
    <row r="82" spans="1:11" ht="20.25" customHeight="1" thickBot="1">
      <c r="A82" s="170" t="s">
        <v>320</v>
      </c>
      <c r="B82" s="170"/>
      <c r="C82" s="171" t="s">
        <v>233</v>
      </c>
      <c r="D82" s="172" t="s">
        <v>21</v>
      </c>
      <c r="E82" s="172" t="s">
        <v>326</v>
      </c>
      <c r="F82" s="172" t="s">
        <v>130</v>
      </c>
      <c r="G82" s="172" t="s">
        <v>253</v>
      </c>
      <c r="H82" s="171" t="s">
        <v>233</v>
      </c>
      <c r="I82" s="173">
        <f>I31++I36+I42+I58+I63+I70+I75+I81+I77</f>
        <v>32390700</v>
      </c>
      <c r="J82" s="173">
        <f>J31++J36+J42+J58+J63+J70+J75+J81+J79+J77</f>
        <v>15701339.559999999</v>
      </c>
      <c r="K82" s="174">
        <f aca="true" t="shared" si="6" ref="K82:K91">I82-J82</f>
        <v>16689360.440000001</v>
      </c>
    </row>
    <row r="83" spans="1:11" ht="15.75" customHeight="1" hidden="1">
      <c r="A83" s="162" t="s">
        <v>200</v>
      </c>
      <c r="B83" s="163"/>
      <c r="C83" s="164" t="s">
        <v>233</v>
      </c>
      <c r="D83" s="165" t="s">
        <v>297</v>
      </c>
      <c r="E83" s="165" t="s">
        <v>298</v>
      </c>
      <c r="F83" s="165" t="s">
        <v>290</v>
      </c>
      <c r="G83" s="165" t="s">
        <v>253</v>
      </c>
      <c r="H83" s="166">
        <v>151</v>
      </c>
      <c r="I83" s="167">
        <v>0</v>
      </c>
      <c r="J83" s="168">
        <v>0</v>
      </c>
      <c r="K83" s="169">
        <f t="shared" si="6"/>
        <v>0</v>
      </c>
    </row>
    <row r="84" spans="1:11" ht="18" customHeight="1" hidden="1">
      <c r="A84" s="99" t="s">
        <v>393</v>
      </c>
      <c r="B84" s="99"/>
      <c r="C84" s="98" t="s">
        <v>233</v>
      </c>
      <c r="D84" s="97" t="s">
        <v>297</v>
      </c>
      <c r="E84" s="97" t="s">
        <v>321</v>
      </c>
      <c r="F84" s="97" t="s">
        <v>290</v>
      </c>
      <c r="G84" s="97" t="s">
        <v>253</v>
      </c>
      <c r="H84" s="96">
        <v>151</v>
      </c>
      <c r="I84" s="92">
        <f>SUM(I83:I83)</f>
        <v>0</v>
      </c>
      <c r="J84" s="92">
        <f>SUM(J83:J83)</f>
        <v>0</v>
      </c>
      <c r="K84" s="92">
        <f t="shared" si="6"/>
        <v>0</v>
      </c>
    </row>
    <row r="85" spans="1:11" ht="22.5" customHeight="1" hidden="1">
      <c r="A85" s="106" t="s">
        <v>402</v>
      </c>
      <c r="B85" s="85"/>
      <c r="C85" s="45" t="s">
        <v>233</v>
      </c>
      <c r="D85" s="46" t="s">
        <v>297</v>
      </c>
      <c r="E85" s="46" t="s">
        <v>18</v>
      </c>
      <c r="F85" s="46" t="s">
        <v>290</v>
      </c>
      <c r="G85" s="46" t="s">
        <v>19</v>
      </c>
      <c r="H85" s="47">
        <v>151</v>
      </c>
      <c r="I85" s="209">
        <v>0</v>
      </c>
      <c r="J85" s="32">
        <v>0</v>
      </c>
      <c r="K85" s="62">
        <f t="shared" si="6"/>
        <v>0</v>
      </c>
    </row>
    <row r="86" spans="1:11" ht="28.5" customHeight="1" hidden="1">
      <c r="A86" s="106" t="s">
        <v>404</v>
      </c>
      <c r="B86" s="85"/>
      <c r="C86" s="45" t="s">
        <v>233</v>
      </c>
      <c r="D86" s="46" t="s">
        <v>297</v>
      </c>
      <c r="E86" s="46" t="s">
        <v>20</v>
      </c>
      <c r="F86" s="46" t="s">
        <v>290</v>
      </c>
      <c r="G86" s="46" t="s">
        <v>19</v>
      </c>
      <c r="H86" s="47">
        <v>151</v>
      </c>
      <c r="I86" s="209">
        <v>0</v>
      </c>
      <c r="J86" s="32">
        <v>0</v>
      </c>
      <c r="K86" s="62">
        <f t="shared" si="6"/>
        <v>0</v>
      </c>
    </row>
    <row r="87" spans="1:11" ht="21" customHeight="1" hidden="1">
      <c r="A87" s="106" t="s">
        <v>141</v>
      </c>
      <c r="B87" s="85"/>
      <c r="C87" s="45" t="s">
        <v>233</v>
      </c>
      <c r="D87" s="46" t="s">
        <v>297</v>
      </c>
      <c r="E87" s="46" t="s">
        <v>398</v>
      </c>
      <c r="F87" s="46" t="s">
        <v>130</v>
      </c>
      <c r="G87" s="46" t="s">
        <v>253</v>
      </c>
      <c r="H87" s="47">
        <v>151</v>
      </c>
      <c r="I87" s="209">
        <v>0</v>
      </c>
      <c r="J87" s="209">
        <v>0</v>
      </c>
      <c r="K87" s="62">
        <f t="shared" si="6"/>
        <v>0</v>
      </c>
    </row>
    <row r="88" spans="1:11" ht="47.25" customHeight="1" hidden="1">
      <c r="A88" s="302" t="s">
        <v>175</v>
      </c>
      <c r="B88" s="378"/>
      <c r="C88" s="335" t="s">
        <v>233</v>
      </c>
      <c r="D88" s="336" t="s">
        <v>297</v>
      </c>
      <c r="E88" s="336" t="s">
        <v>299</v>
      </c>
      <c r="F88" s="336" t="s">
        <v>290</v>
      </c>
      <c r="G88" s="336" t="s">
        <v>174</v>
      </c>
      <c r="H88" s="338">
        <v>151</v>
      </c>
      <c r="I88" s="307">
        <v>0</v>
      </c>
      <c r="J88" s="461">
        <v>0</v>
      </c>
      <c r="K88" s="62">
        <f t="shared" si="6"/>
        <v>0</v>
      </c>
    </row>
    <row r="89" spans="1:11" ht="19.5" customHeight="1">
      <c r="A89" s="302" t="s">
        <v>428</v>
      </c>
      <c r="B89" s="527"/>
      <c r="C89" s="45" t="s">
        <v>233</v>
      </c>
      <c r="D89" s="46" t="s">
        <v>297</v>
      </c>
      <c r="E89" s="46" t="s">
        <v>299</v>
      </c>
      <c r="F89" s="46" t="s">
        <v>130</v>
      </c>
      <c r="G89" s="46" t="s">
        <v>429</v>
      </c>
      <c r="H89" s="47">
        <v>151</v>
      </c>
      <c r="I89" s="209">
        <v>4522000</v>
      </c>
      <c r="J89" s="209">
        <v>3064659.93</v>
      </c>
      <c r="K89" s="62">
        <f t="shared" si="6"/>
        <v>1457340.0699999998</v>
      </c>
    </row>
    <row r="90" spans="1:11" ht="37.5" customHeight="1" thickBot="1">
      <c r="A90" s="302" t="s">
        <v>440</v>
      </c>
      <c r="B90" s="378"/>
      <c r="C90" s="335" t="s">
        <v>233</v>
      </c>
      <c r="D90" s="336" t="s">
        <v>297</v>
      </c>
      <c r="E90" s="336" t="s">
        <v>299</v>
      </c>
      <c r="F90" s="336" t="s">
        <v>130</v>
      </c>
      <c r="G90" s="336" t="s">
        <v>439</v>
      </c>
      <c r="H90" s="338">
        <v>151</v>
      </c>
      <c r="I90" s="461">
        <v>7000000</v>
      </c>
      <c r="J90" s="461">
        <v>0</v>
      </c>
      <c r="K90" s="308">
        <f t="shared" si="6"/>
        <v>7000000</v>
      </c>
    </row>
    <row r="91" spans="1:11" ht="15.75" customHeight="1" thickBot="1">
      <c r="A91" s="536" t="s">
        <v>390</v>
      </c>
      <c r="B91" s="570"/>
      <c r="C91" s="365" t="s">
        <v>233</v>
      </c>
      <c r="D91" s="362" t="s">
        <v>297</v>
      </c>
      <c r="E91" s="362" t="s">
        <v>322</v>
      </c>
      <c r="F91" s="362" t="s">
        <v>290</v>
      </c>
      <c r="G91" s="362" t="s">
        <v>253</v>
      </c>
      <c r="H91" s="348">
        <v>151</v>
      </c>
      <c r="I91" s="315">
        <f>SUM(I85:I90)</f>
        <v>11522000</v>
      </c>
      <c r="J91" s="315">
        <f>SUM(J85:J90)</f>
        <v>3064659.93</v>
      </c>
      <c r="K91" s="349">
        <f t="shared" si="6"/>
        <v>8457340.07</v>
      </c>
    </row>
    <row r="92" spans="1:11" s="86" customFormat="1" ht="16.5" customHeight="1" hidden="1">
      <c r="A92" s="273" t="s">
        <v>176</v>
      </c>
      <c r="B92" s="379"/>
      <c r="C92" s="164" t="s">
        <v>233</v>
      </c>
      <c r="D92" s="165" t="s">
        <v>297</v>
      </c>
      <c r="E92" s="165" t="s">
        <v>300</v>
      </c>
      <c r="F92" s="165" t="s">
        <v>290</v>
      </c>
      <c r="G92" s="165" t="s">
        <v>177</v>
      </c>
      <c r="H92" s="166">
        <v>151</v>
      </c>
      <c r="I92" s="418">
        <v>0</v>
      </c>
      <c r="J92" s="462">
        <v>0</v>
      </c>
      <c r="K92" s="380">
        <f aca="true" t="shared" si="7" ref="K92:K102">I92-J92</f>
        <v>0</v>
      </c>
    </row>
    <row r="93" spans="1:11" s="86" customFormat="1" ht="24" customHeight="1" hidden="1">
      <c r="A93" s="274" t="s">
        <v>178</v>
      </c>
      <c r="B93" s="85"/>
      <c r="C93" s="45" t="s">
        <v>233</v>
      </c>
      <c r="D93" s="46" t="s">
        <v>297</v>
      </c>
      <c r="E93" s="46" t="s">
        <v>300</v>
      </c>
      <c r="F93" s="46" t="s">
        <v>290</v>
      </c>
      <c r="G93" s="46" t="s">
        <v>179</v>
      </c>
      <c r="H93" s="47">
        <v>151</v>
      </c>
      <c r="I93" s="418">
        <v>0</v>
      </c>
      <c r="J93" s="154">
        <v>0</v>
      </c>
      <c r="K93" s="75">
        <f t="shared" si="7"/>
        <v>0</v>
      </c>
    </row>
    <row r="94" spans="1:11" s="86" customFormat="1" ht="16.5" customHeight="1" hidden="1">
      <c r="A94" s="275" t="s">
        <v>221</v>
      </c>
      <c r="B94" s="85"/>
      <c r="C94" s="45" t="s">
        <v>233</v>
      </c>
      <c r="D94" s="46" t="s">
        <v>297</v>
      </c>
      <c r="E94" s="46" t="s">
        <v>300</v>
      </c>
      <c r="F94" s="46" t="s">
        <v>290</v>
      </c>
      <c r="G94" s="46" t="s">
        <v>109</v>
      </c>
      <c r="H94" s="47">
        <v>151</v>
      </c>
      <c r="I94" s="154">
        <v>0</v>
      </c>
      <c r="J94" s="193">
        <v>0</v>
      </c>
      <c r="K94" s="75">
        <f t="shared" si="7"/>
        <v>0</v>
      </c>
    </row>
    <row r="95" spans="1:11" s="86" customFormat="1" ht="34.5" customHeight="1" thickBot="1">
      <c r="A95" s="569" t="s">
        <v>447</v>
      </c>
      <c r="B95" s="85"/>
      <c r="C95" s="45" t="s">
        <v>233</v>
      </c>
      <c r="D95" s="46" t="s">
        <v>297</v>
      </c>
      <c r="E95" s="46" t="s">
        <v>300</v>
      </c>
      <c r="F95" s="46" t="s">
        <v>130</v>
      </c>
      <c r="G95" s="46" t="s">
        <v>448</v>
      </c>
      <c r="H95" s="47">
        <v>151</v>
      </c>
      <c r="I95" s="210">
        <v>1000</v>
      </c>
      <c r="J95" s="193">
        <v>0</v>
      </c>
      <c r="K95" s="75">
        <f t="shared" si="7"/>
        <v>1000</v>
      </c>
    </row>
    <row r="96" spans="1:11" ht="18" customHeight="1" thickBot="1">
      <c r="A96" s="536" t="s">
        <v>323</v>
      </c>
      <c r="B96" s="568"/>
      <c r="C96" s="369" t="s">
        <v>233</v>
      </c>
      <c r="D96" s="370" t="s">
        <v>297</v>
      </c>
      <c r="E96" s="370" t="s">
        <v>300</v>
      </c>
      <c r="F96" s="370" t="s">
        <v>130</v>
      </c>
      <c r="G96" s="370" t="s">
        <v>253</v>
      </c>
      <c r="H96" s="371">
        <v>151</v>
      </c>
      <c r="I96" s="372">
        <f>SUM(I92:I95)</f>
        <v>1000</v>
      </c>
      <c r="J96" s="372">
        <f>SUM(J92:J95)</f>
        <v>0</v>
      </c>
      <c r="K96" s="372">
        <f t="shared" si="7"/>
        <v>1000</v>
      </c>
    </row>
    <row r="97" spans="1:11" ht="19.5" customHeight="1" thickBot="1">
      <c r="A97" s="536" t="s">
        <v>435</v>
      </c>
      <c r="B97" s="537"/>
      <c r="C97" s="365" t="s">
        <v>233</v>
      </c>
      <c r="D97" s="362" t="s">
        <v>297</v>
      </c>
      <c r="E97" s="362" t="s">
        <v>324</v>
      </c>
      <c r="F97" s="362" t="s">
        <v>130</v>
      </c>
      <c r="G97" s="362" t="s">
        <v>253</v>
      </c>
      <c r="H97" s="348">
        <v>151</v>
      </c>
      <c r="I97" s="315">
        <f>I96</f>
        <v>1000</v>
      </c>
      <c r="J97" s="315">
        <f>J96</f>
        <v>0</v>
      </c>
      <c r="K97" s="349">
        <f t="shared" si="7"/>
        <v>1000</v>
      </c>
    </row>
    <row r="98" spans="1:11" ht="19.5" customHeight="1" thickBot="1">
      <c r="A98" s="331" t="s">
        <v>431</v>
      </c>
      <c r="B98" s="528"/>
      <c r="C98" s="335" t="s">
        <v>233</v>
      </c>
      <c r="D98" s="336" t="s">
        <v>297</v>
      </c>
      <c r="E98" s="336" t="s">
        <v>430</v>
      </c>
      <c r="F98" s="336" t="s">
        <v>130</v>
      </c>
      <c r="G98" s="336" t="s">
        <v>253</v>
      </c>
      <c r="H98" s="338">
        <v>151</v>
      </c>
      <c r="I98" s="461">
        <v>2610000</v>
      </c>
      <c r="J98" s="529">
        <v>0</v>
      </c>
      <c r="K98" s="532">
        <f t="shared" si="7"/>
        <v>2610000</v>
      </c>
    </row>
    <row r="99" spans="1:11" ht="19.5" customHeight="1" thickBot="1">
      <c r="A99" s="536" t="s">
        <v>87</v>
      </c>
      <c r="B99" s="538"/>
      <c r="C99" s="533" t="s">
        <v>233</v>
      </c>
      <c r="D99" s="534" t="s">
        <v>297</v>
      </c>
      <c r="E99" s="534" t="s">
        <v>88</v>
      </c>
      <c r="F99" s="534" t="s">
        <v>130</v>
      </c>
      <c r="G99" s="534" t="s">
        <v>253</v>
      </c>
      <c r="H99" s="535">
        <v>151</v>
      </c>
      <c r="I99" s="539">
        <f>SUM(I98)</f>
        <v>2610000</v>
      </c>
      <c r="J99" s="530">
        <f>SUM(J98)</f>
        <v>0</v>
      </c>
      <c r="K99" s="531">
        <f t="shared" si="7"/>
        <v>2610000</v>
      </c>
    </row>
    <row r="100" spans="1:11" ht="16.5" customHeight="1" thickBot="1">
      <c r="A100" s="271" t="s">
        <v>301</v>
      </c>
      <c r="B100" s="181"/>
      <c r="C100" s="182" t="s">
        <v>233</v>
      </c>
      <c r="D100" s="181" t="s">
        <v>297</v>
      </c>
      <c r="E100" s="181" t="s">
        <v>326</v>
      </c>
      <c r="F100" s="181" t="s">
        <v>130</v>
      </c>
      <c r="G100" s="181" t="s">
        <v>253</v>
      </c>
      <c r="H100" s="183">
        <v>151</v>
      </c>
      <c r="I100" s="184">
        <f>I84+I91+I97+I99</f>
        <v>14133000</v>
      </c>
      <c r="J100" s="184">
        <f>J84+J91+J97+J99</f>
        <v>3064659.93</v>
      </c>
      <c r="K100" s="205">
        <f t="shared" si="7"/>
        <v>11068340.07</v>
      </c>
    </row>
    <row r="101" spans="1:11" ht="30" customHeight="1" hidden="1" thickBot="1">
      <c r="A101" s="175" t="s">
        <v>142</v>
      </c>
      <c r="B101" s="176"/>
      <c r="C101" s="177" t="s">
        <v>233</v>
      </c>
      <c r="D101" s="178" t="s">
        <v>96</v>
      </c>
      <c r="E101" s="178" t="s">
        <v>97</v>
      </c>
      <c r="F101" s="178" t="s">
        <v>130</v>
      </c>
      <c r="G101" s="178" t="s">
        <v>253</v>
      </c>
      <c r="H101" s="179">
        <v>151</v>
      </c>
      <c r="I101" s="180">
        <v>0</v>
      </c>
      <c r="J101" s="169">
        <v>0</v>
      </c>
      <c r="K101" s="206">
        <f t="shared" si="7"/>
        <v>0</v>
      </c>
    </row>
    <row r="102" spans="1:11" ht="14.25" customHeight="1" hidden="1" thickBot="1">
      <c r="A102" s="368" t="s">
        <v>325</v>
      </c>
      <c r="B102" s="373"/>
      <c r="C102" s="369" t="s">
        <v>233</v>
      </c>
      <c r="D102" s="370" t="s">
        <v>96</v>
      </c>
      <c r="E102" s="370" t="s">
        <v>97</v>
      </c>
      <c r="F102" s="370" t="s">
        <v>130</v>
      </c>
      <c r="G102" s="370" t="s">
        <v>253</v>
      </c>
      <c r="H102" s="371">
        <v>151</v>
      </c>
      <c r="I102" s="372">
        <f>SUM(I101)</f>
        <v>0</v>
      </c>
      <c r="J102" s="372">
        <f>SUM(J101)</f>
        <v>0</v>
      </c>
      <c r="K102" s="374">
        <f t="shared" si="7"/>
        <v>0</v>
      </c>
    </row>
    <row r="103" spans="1:11" ht="17.25" customHeight="1" thickBot="1">
      <c r="A103" s="375" t="s">
        <v>325</v>
      </c>
      <c r="B103" s="376"/>
      <c r="C103" s="377" t="s">
        <v>233</v>
      </c>
      <c r="D103" s="377">
        <v>200</v>
      </c>
      <c r="E103" s="377" t="s">
        <v>326</v>
      </c>
      <c r="F103" s="283" t="s">
        <v>130</v>
      </c>
      <c r="G103" s="283" t="s">
        <v>253</v>
      </c>
      <c r="H103" s="283" t="s">
        <v>162</v>
      </c>
      <c r="I103" s="284">
        <f>I100+I102</f>
        <v>14133000</v>
      </c>
      <c r="J103" s="284">
        <f>J100+J102</f>
        <v>3064659.93</v>
      </c>
      <c r="K103" s="285">
        <f>K100-K102</f>
        <v>11068340.07</v>
      </c>
    </row>
    <row r="104" spans="1:6" ht="11.25" customHeight="1">
      <c r="A104" s="7"/>
      <c r="B104" s="7"/>
      <c r="C104" s="7"/>
      <c r="D104" s="7"/>
      <c r="E104" s="12"/>
      <c r="F104" s="22"/>
    </row>
    <row r="105" spans="1:6" ht="11.25" customHeight="1">
      <c r="A105" s="7"/>
      <c r="B105" s="7"/>
      <c r="C105" s="7"/>
      <c r="D105" s="7"/>
      <c r="E105" s="12"/>
      <c r="F105" s="22"/>
    </row>
    <row r="106" spans="1:6" ht="11.25" customHeight="1">
      <c r="A106" s="7"/>
      <c r="B106" s="7"/>
      <c r="C106" s="7"/>
      <c r="D106" s="7"/>
      <c r="E106" s="12"/>
      <c r="F106" s="22"/>
    </row>
    <row r="107" spans="1:6" ht="11.25" customHeight="1">
      <c r="A107" s="7"/>
      <c r="B107" s="7"/>
      <c r="C107" s="7"/>
      <c r="D107" s="7"/>
      <c r="E107" s="12"/>
      <c r="F107" s="22"/>
    </row>
    <row r="108" spans="1:6" ht="11.25" customHeight="1">
      <c r="A108" s="7"/>
      <c r="B108" s="7"/>
      <c r="C108" s="7"/>
      <c r="D108" s="7"/>
      <c r="E108" s="12"/>
      <c r="F108" s="22"/>
    </row>
    <row r="109" spans="1:6" ht="11.25" customHeight="1">
      <c r="A109" s="7"/>
      <c r="B109" s="7"/>
      <c r="C109" s="7"/>
      <c r="D109" s="7"/>
      <c r="E109" s="12"/>
      <c r="F109" s="22"/>
    </row>
    <row r="110" spans="1:6" ht="11.25" customHeight="1">
      <c r="A110" s="7"/>
      <c r="B110" s="7"/>
      <c r="C110" s="7"/>
      <c r="D110" s="7"/>
      <c r="E110" s="12"/>
      <c r="F110" s="22"/>
    </row>
    <row r="111" spans="1:6" ht="11.25" customHeight="1">
      <c r="A111" s="7"/>
      <c r="B111" s="7"/>
      <c r="C111" s="7"/>
      <c r="D111" s="7"/>
      <c r="E111" s="12"/>
      <c r="F111" s="22"/>
    </row>
    <row r="112" spans="1:6" ht="11.25" customHeight="1">
      <c r="A112" s="7"/>
      <c r="B112" s="7"/>
      <c r="C112" s="7"/>
      <c r="D112" s="7"/>
      <c r="E112" s="12"/>
      <c r="F112" s="22"/>
    </row>
    <row r="113" spans="1:6" ht="11.25" customHeight="1">
      <c r="A113" s="7"/>
      <c r="B113" s="7"/>
      <c r="C113" s="7"/>
      <c r="D113" s="7"/>
      <c r="E113" s="12"/>
      <c r="F113" s="22"/>
    </row>
    <row r="114" spans="1:6" ht="11.25" customHeight="1">
      <c r="A114" s="7"/>
      <c r="B114" s="7"/>
      <c r="C114" s="7"/>
      <c r="D114" s="7"/>
      <c r="E114" s="12"/>
      <c r="F114" s="22"/>
    </row>
    <row r="115" spans="1:6" ht="11.25" customHeight="1">
      <c r="A115" s="7"/>
      <c r="B115" s="7"/>
      <c r="C115" s="7"/>
      <c r="D115" s="7"/>
      <c r="E115" s="12"/>
      <c r="F115" s="22"/>
    </row>
    <row r="116" spans="1:6" ht="11.25" customHeight="1">
      <c r="A116" s="7"/>
      <c r="B116" s="7"/>
      <c r="C116" s="7"/>
      <c r="D116" s="7"/>
      <c r="E116" s="12"/>
      <c r="F116" s="22"/>
    </row>
    <row r="117" spans="1:6" ht="23.25" customHeight="1">
      <c r="A117" s="7"/>
      <c r="B117" s="7"/>
      <c r="C117" s="7"/>
      <c r="D117" s="7"/>
      <c r="E117" s="12"/>
      <c r="F117" s="22"/>
    </row>
    <row r="118" spans="1:3" ht="9.75" customHeight="1">
      <c r="A118" s="7"/>
      <c r="B118" s="7"/>
      <c r="C118" s="7"/>
    </row>
    <row r="119" ht="12.75" customHeight="1"/>
    <row r="120" spans="1:5" ht="12.75">
      <c r="A120" s="12"/>
      <c r="B120" s="12"/>
      <c r="C120" s="12"/>
      <c r="D120" s="12"/>
      <c r="E120" s="3"/>
    </row>
  </sheetData>
  <sheetProtection/>
  <autoFilter ref="A15:K15"/>
  <mergeCells count="9">
    <mergeCell ref="C13:H13"/>
    <mergeCell ref="A1:I1"/>
    <mergeCell ref="K11:K12"/>
    <mergeCell ref="I2:J2"/>
    <mergeCell ref="C11:H11"/>
    <mergeCell ref="A11:A12"/>
    <mergeCell ref="I11:I12"/>
    <mergeCell ref="J11:J12"/>
    <mergeCell ref="A2:H2"/>
  </mergeCells>
  <printOptions/>
  <pageMargins left="0.5905511811023623" right="0.3937007874015748" top="0.7874015748031497" bottom="0.3937007874015748" header="0" footer="0"/>
  <pageSetup fitToHeight="10" fitToWidth="1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2"/>
  <sheetViews>
    <sheetView showGridLines="0" zoomScaleSheetLayoutView="100" zoomScalePageLayoutView="0" workbookViewId="0" topLeftCell="C133">
      <selection activeCell="A175" sqref="A175"/>
    </sheetView>
  </sheetViews>
  <sheetFormatPr defaultColWidth="9.00390625" defaultRowHeight="12.75"/>
  <cols>
    <col min="1" max="1" width="74.875" style="0" customWidth="1"/>
    <col min="2" max="2" width="5.875" style="0" customWidth="1"/>
    <col min="3" max="3" width="5.375" style="0" customWidth="1"/>
    <col min="4" max="4" width="8.875" style="0" customWidth="1"/>
    <col min="5" max="5" width="10.375" style="0" customWidth="1"/>
    <col min="6" max="6" width="7.25390625" style="0" customWidth="1"/>
    <col min="7" max="7" width="7.125" style="0" customWidth="1"/>
    <col min="8" max="8" width="16.375" style="0" customWidth="1"/>
    <col min="9" max="9" width="17.375" style="0" customWidth="1"/>
    <col min="10" max="10" width="17.625" style="0" customWidth="1"/>
  </cols>
  <sheetData>
    <row r="1" spans="1:10" ht="14.25" customHeight="1">
      <c r="A1" s="603" t="s">
        <v>438</v>
      </c>
      <c r="B1" s="603"/>
      <c r="C1" s="603"/>
      <c r="D1" s="603"/>
      <c r="E1" s="603"/>
      <c r="F1" s="603"/>
      <c r="G1" s="603"/>
      <c r="H1" s="603"/>
      <c r="I1" s="603"/>
      <c r="J1" s="603"/>
    </row>
    <row r="2" spans="1:10" ht="6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s="88" customFormat="1" ht="11.25" customHeight="1">
      <c r="A3" s="606" t="s">
        <v>277</v>
      </c>
      <c r="B3" s="604" t="s">
        <v>273</v>
      </c>
      <c r="C3" s="608" t="s">
        <v>278</v>
      </c>
      <c r="D3" s="592"/>
      <c r="E3" s="592"/>
      <c r="F3" s="592"/>
      <c r="G3" s="593"/>
      <c r="H3" s="599" t="s">
        <v>276</v>
      </c>
      <c r="I3" s="599" t="s">
        <v>275</v>
      </c>
      <c r="J3" s="601" t="s">
        <v>274</v>
      </c>
    </row>
    <row r="4" spans="1:10" s="88" customFormat="1" ht="32.25" customHeight="1">
      <c r="A4" s="607"/>
      <c r="B4" s="605"/>
      <c r="C4" s="41" t="s">
        <v>311</v>
      </c>
      <c r="D4" s="35" t="s">
        <v>281</v>
      </c>
      <c r="E4" s="35" t="s">
        <v>280</v>
      </c>
      <c r="F4" s="36" t="s">
        <v>279</v>
      </c>
      <c r="G4" s="36" t="s">
        <v>52</v>
      </c>
      <c r="H4" s="600"/>
      <c r="I4" s="600"/>
      <c r="J4" s="602"/>
    </row>
    <row r="5" spans="1:10" s="88" customFormat="1" ht="13.5" thickBot="1">
      <c r="A5" s="64">
        <v>1</v>
      </c>
      <c r="B5" s="5">
        <v>2</v>
      </c>
      <c r="C5" s="584">
        <v>3</v>
      </c>
      <c r="D5" s="585"/>
      <c r="E5" s="585"/>
      <c r="F5" s="585"/>
      <c r="G5" s="586"/>
      <c r="H5" s="4" t="s">
        <v>203</v>
      </c>
      <c r="I5" s="4" t="s">
        <v>223</v>
      </c>
      <c r="J5" s="110" t="s">
        <v>224</v>
      </c>
    </row>
    <row r="6" spans="1:10" s="88" customFormat="1" ht="12.75">
      <c r="A6" s="108" t="s">
        <v>207</v>
      </c>
      <c r="B6" s="109">
        <v>200</v>
      </c>
      <c r="C6" s="109" t="s">
        <v>216</v>
      </c>
      <c r="D6" s="87" t="s">
        <v>216</v>
      </c>
      <c r="E6" s="95" t="s">
        <v>216</v>
      </c>
      <c r="F6" s="95" t="s">
        <v>216</v>
      </c>
      <c r="G6" s="95" t="s">
        <v>216</v>
      </c>
      <c r="H6" s="189">
        <f>H59+H66+H93+H144+H149+H159+H164+H168</f>
        <v>46828783</v>
      </c>
      <c r="I6" s="189">
        <f>I59+I66+I93+I144+I149+I159+I164+I168</f>
        <v>17810347.169999998</v>
      </c>
      <c r="J6" s="189">
        <f>H6-I6</f>
        <v>29018435.830000002</v>
      </c>
    </row>
    <row r="7" spans="1:10" s="88" customFormat="1" ht="12.75">
      <c r="A7" s="38" t="s">
        <v>206</v>
      </c>
      <c r="B7" s="38"/>
      <c r="C7" s="38"/>
      <c r="D7" s="25"/>
      <c r="E7" s="25"/>
      <c r="F7" s="25"/>
      <c r="G7" s="26"/>
      <c r="H7" s="190"/>
      <c r="I7" s="190"/>
      <c r="J7" s="152"/>
    </row>
    <row r="8" spans="1:10" s="88" customFormat="1" ht="12" customHeight="1">
      <c r="A8" s="82" t="s">
        <v>374</v>
      </c>
      <c r="B8" s="78"/>
      <c r="C8" s="78"/>
      <c r="D8" s="79"/>
      <c r="E8" s="79"/>
      <c r="F8" s="79"/>
      <c r="G8" s="80"/>
      <c r="H8" s="191"/>
      <c r="I8" s="191"/>
      <c r="J8" s="152"/>
    </row>
    <row r="9" spans="1:10" s="88" customFormat="1" ht="24.75" customHeight="1">
      <c r="A9" s="218" t="s">
        <v>48</v>
      </c>
      <c r="B9" s="220"/>
      <c r="C9" s="220" t="s">
        <v>95</v>
      </c>
      <c r="D9" s="220" t="s">
        <v>232</v>
      </c>
      <c r="E9" s="220" t="s">
        <v>144</v>
      </c>
      <c r="F9" s="220" t="s">
        <v>233</v>
      </c>
      <c r="G9" s="220" t="s">
        <v>233</v>
      </c>
      <c r="H9" s="221">
        <f>SUM(H10:H12)</f>
        <v>1041000</v>
      </c>
      <c r="I9" s="221">
        <f>SUM(I10:I12)</f>
        <v>473356.77</v>
      </c>
      <c r="J9" s="221">
        <f>H9-I9</f>
        <v>567643.23</v>
      </c>
    </row>
    <row r="10" spans="1:10" s="88" customFormat="1" ht="12.75">
      <c r="A10" s="438" t="s">
        <v>84</v>
      </c>
      <c r="B10" s="464"/>
      <c r="C10" s="241" t="s">
        <v>95</v>
      </c>
      <c r="D10" s="136" t="s">
        <v>232</v>
      </c>
      <c r="E10" s="136" t="s">
        <v>144</v>
      </c>
      <c r="F10" s="136" t="s">
        <v>360</v>
      </c>
      <c r="G10" s="439" t="s">
        <v>234</v>
      </c>
      <c r="H10" s="465">
        <v>770000</v>
      </c>
      <c r="I10" s="440">
        <v>337337</v>
      </c>
      <c r="J10" s="152">
        <f>H10-I10</f>
        <v>432663</v>
      </c>
    </row>
    <row r="11" spans="1:10" s="88" customFormat="1" ht="12.75">
      <c r="A11" s="30" t="s">
        <v>85</v>
      </c>
      <c r="B11" s="28"/>
      <c r="C11" s="241" t="s">
        <v>95</v>
      </c>
      <c r="D11" s="42" t="s">
        <v>232</v>
      </c>
      <c r="E11" s="42" t="s">
        <v>144</v>
      </c>
      <c r="F11" s="42" t="s">
        <v>360</v>
      </c>
      <c r="G11" s="72" t="s">
        <v>236</v>
      </c>
      <c r="H11" s="193">
        <v>226000</v>
      </c>
      <c r="I11" s="190">
        <v>93419.77</v>
      </c>
      <c r="J11" s="152">
        <f>H11-I11</f>
        <v>132580.22999999998</v>
      </c>
    </row>
    <row r="12" spans="1:10" s="88" customFormat="1" ht="12.75">
      <c r="A12" s="30" t="s">
        <v>86</v>
      </c>
      <c r="B12" s="28"/>
      <c r="C12" s="241" t="s">
        <v>95</v>
      </c>
      <c r="D12" s="42" t="s">
        <v>232</v>
      </c>
      <c r="E12" s="42" t="s">
        <v>144</v>
      </c>
      <c r="F12" s="42" t="s">
        <v>361</v>
      </c>
      <c r="G12" s="72" t="s">
        <v>235</v>
      </c>
      <c r="H12" s="193">
        <v>45000</v>
      </c>
      <c r="I12" s="190">
        <v>42600</v>
      </c>
      <c r="J12" s="152">
        <f>H12-I12</f>
        <v>2400</v>
      </c>
    </row>
    <row r="13" spans="1:10" s="88" customFormat="1" ht="26.25" customHeight="1">
      <c r="A13" s="485" t="s">
        <v>49</v>
      </c>
      <c r="B13" s="112"/>
      <c r="C13" s="112" t="s">
        <v>95</v>
      </c>
      <c r="D13" s="112" t="s">
        <v>237</v>
      </c>
      <c r="E13" s="112" t="s">
        <v>144</v>
      </c>
      <c r="F13" s="112" t="s">
        <v>233</v>
      </c>
      <c r="G13" s="112" t="s">
        <v>233</v>
      </c>
      <c r="H13" s="130">
        <f>SUM(H14:H26)</f>
        <v>2866002</v>
      </c>
      <c r="I13" s="130">
        <f>SUM(I14:I26)</f>
        <v>1251502.5499999998</v>
      </c>
      <c r="J13" s="130">
        <f>H13-I13</f>
        <v>1614499.4500000002</v>
      </c>
    </row>
    <row r="14" spans="1:10" s="88" customFormat="1" ht="12.75">
      <c r="A14" s="438" t="s">
        <v>84</v>
      </c>
      <c r="B14" s="464"/>
      <c r="C14" s="241" t="s">
        <v>95</v>
      </c>
      <c r="D14" s="439" t="s">
        <v>237</v>
      </c>
      <c r="E14" s="136" t="s">
        <v>144</v>
      </c>
      <c r="F14" s="439" t="s">
        <v>360</v>
      </c>
      <c r="G14" s="439" t="s">
        <v>234</v>
      </c>
      <c r="H14" s="465">
        <f>1405000-21500</f>
        <v>1383500</v>
      </c>
      <c r="I14" s="440">
        <v>667192</v>
      </c>
      <c r="J14" s="152">
        <f aca="true" t="shared" si="0" ref="J14:J27">H14-I14</f>
        <v>716308</v>
      </c>
    </row>
    <row r="15" spans="1:10" s="88" customFormat="1" ht="12.75">
      <c r="A15" s="30" t="s">
        <v>85</v>
      </c>
      <c r="B15" s="28"/>
      <c r="C15" s="241" t="s">
        <v>95</v>
      </c>
      <c r="D15" s="72" t="s">
        <v>237</v>
      </c>
      <c r="E15" s="42" t="s">
        <v>144</v>
      </c>
      <c r="F15" s="72" t="s">
        <v>360</v>
      </c>
      <c r="G15" s="72" t="s">
        <v>236</v>
      </c>
      <c r="H15" s="193">
        <f>418000-6500</f>
        <v>411500</v>
      </c>
      <c r="I15" s="190">
        <v>174732.23</v>
      </c>
      <c r="J15" s="152">
        <f t="shared" si="0"/>
        <v>236767.77</v>
      </c>
    </row>
    <row r="16" spans="1:10" s="88" customFormat="1" ht="12.75">
      <c r="A16" s="30" t="s">
        <v>86</v>
      </c>
      <c r="B16" s="28"/>
      <c r="C16" s="241" t="s">
        <v>95</v>
      </c>
      <c r="D16" s="72" t="s">
        <v>237</v>
      </c>
      <c r="E16" s="42" t="s">
        <v>144</v>
      </c>
      <c r="F16" s="72" t="s">
        <v>361</v>
      </c>
      <c r="G16" s="72" t="s">
        <v>235</v>
      </c>
      <c r="H16" s="193">
        <v>90200</v>
      </c>
      <c r="I16" s="190">
        <v>44000</v>
      </c>
      <c r="J16" s="152">
        <f t="shared" si="0"/>
        <v>46200</v>
      </c>
    </row>
    <row r="17" spans="1:10" s="88" customFormat="1" ht="12.75">
      <c r="A17" s="30" t="s">
        <v>238</v>
      </c>
      <c r="B17" s="28"/>
      <c r="C17" s="241" t="s">
        <v>95</v>
      </c>
      <c r="D17" s="72" t="s">
        <v>237</v>
      </c>
      <c r="E17" s="42" t="s">
        <v>144</v>
      </c>
      <c r="F17" s="72" t="s">
        <v>359</v>
      </c>
      <c r="G17" s="72" t="s">
        <v>239</v>
      </c>
      <c r="H17" s="193">
        <v>64000</v>
      </c>
      <c r="I17" s="190">
        <v>28226.45</v>
      </c>
      <c r="J17" s="152">
        <f t="shared" si="0"/>
        <v>35773.55</v>
      </c>
    </row>
    <row r="18" spans="1:10" s="88" customFormat="1" ht="12.75">
      <c r="A18" s="30" t="s">
        <v>240</v>
      </c>
      <c r="B18" s="28"/>
      <c r="C18" s="241" t="s">
        <v>95</v>
      </c>
      <c r="D18" s="72" t="s">
        <v>237</v>
      </c>
      <c r="E18" s="42" t="s">
        <v>144</v>
      </c>
      <c r="F18" s="72" t="s">
        <v>359</v>
      </c>
      <c r="G18" s="72" t="s">
        <v>241</v>
      </c>
      <c r="H18" s="193">
        <v>5000</v>
      </c>
      <c r="I18" s="190">
        <v>0</v>
      </c>
      <c r="J18" s="152">
        <f t="shared" si="0"/>
        <v>5000</v>
      </c>
    </row>
    <row r="19" spans="1:10" s="88" customFormat="1" ht="12.75">
      <c r="A19" s="30" t="s">
        <v>242</v>
      </c>
      <c r="B19" s="28"/>
      <c r="C19" s="241" t="s">
        <v>95</v>
      </c>
      <c r="D19" s="72" t="s">
        <v>237</v>
      </c>
      <c r="E19" s="42" t="s">
        <v>144</v>
      </c>
      <c r="F19" s="72" t="s">
        <v>359</v>
      </c>
      <c r="G19" s="72" t="s">
        <v>243</v>
      </c>
      <c r="H19" s="193">
        <f>411800-34998-2000-25000</f>
        <v>349802</v>
      </c>
      <c r="I19" s="190">
        <v>48032.98</v>
      </c>
      <c r="J19" s="152">
        <f t="shared" si="0"/>
        <v>301769.02</v>
      </c>
    </row>
    <row r="20" spans="1:10" s="88" customFormat="1" ht="12.75">
      <c r="A20" s="127" t="s">
        <v>89</v>
      </c>
      <c r="B20" s="28"/>
      <c r="C20" s="241" t="s">
        <v>95</v>
      </c>
      <c r="D20" s="72" t="s">
        <v>237</v>
      </c>
      <c r="E20" s="42" t="s">
        <v>144</v>
      </c>
      <c r="F20" s="72" t="s">
        <v>359</v>
      </c>
      <c r="G20" s="72" t="s">
        <v>245</v>
      </c>
      <c r="H20" s="193">
        <v>55000</v>
      </c>
      <c r="I20" s="190">
        <v>30107.18</v>
      </c>
      <c r="J20" s="152">
        <f t="shared" si="0"/>
        <v>24892.82</v>
      </c>
    </row>
    <row r="21" spans="1:10" s="88" customFormat="1" ht="12.75">
      <c r="A21" s="30" t="s">
        <v>246</v>
      </c>
      <c r="B21" s="28"/>
      <c r="C21" s="241" t="s">
        <v>95</v>
      </c>
      <c r="D21" s="72" t="s">
        <v>237</v>
      </c>
      <c r="E21" s="42" t="s">
        <v>144</v>
      </c>
      <c r="F21" s="72" t="s">
        <v>359</v>
      </c>
      <c r="G21" s="72" t="s">
        <v>247</v>
      </c>
      <c r="H21" s="193">
        <f>215000-50000</f>
        <v>165000</v>
      </c>
      <c r="I21" s="190">
        <v>54132.59</v>
      </c>
      <c r="J21" s="152">
        <f t="shared" si="0"/>
        <v>110867.41</v>
      </c>
    </row>
    <row r="22" spans="1:10" s="88" customFormat="1" ht="12.75">
      <c r="A22" s="30" t="s">
        <v>83</v>
      </c>
      <c r="B22" s="28"/>
      <c r="C22" s="241" t="s">
        <v>95</v>
      </c>
      <c r="D22" s="72" t="s">
        <v>237</v>
      </c>
      <c r="E22" s="42" t="s">
        <v>144</v>
      </c>
      <c r="F22" s="72" t="s">
        <v>359</v>
      </c>
      <c r="G22" s="72" t="s">
        <v>82</v>
      </c>
      <c r="H22" s="193">
        <v>20000</v>
      </c>
      <c r="I22" s="190">
        <v>0</v>
      </c>
      <c r="J22" s="152">
        <f t="shared" si="0"/>
        <v>20000</v>
      </c>
    </row>
    <row r="23" spans="1:10" s="88" customFormat="1" ht="12.75">
      <c r="A23" s="30" t="s">
        <v>90</v>
      </c>
      <c r="B23" s="28"/>
      <c r="C23" s="241" t="s">
        <v>95</v>
      </c>
      <c r="D23" s="72" t="s">
        <v>237</v>
      </c>
      <c r="E23" s="42" t="s">
        <v>144</v>
      </c>
      <c r="F23" s="72" t="s">
        <v>359</v>
      </c>
      <c r="G23" s="72" t="s">
        <v>250</v>
      </c>
      <c r="H23" s="193">
        <v>110000</v>
      </c>
      <c r="I23" s="190">
        <v>71864</v>
      </c>
      <c r="J23" s="152">
        <f t="shared" si="0"/>
        <v>38136</v>
      </c>
    </row>
    <row r="24" spans="1:10" s="88" customFormat="1" ht="12.75">
      <c r="A24" s="30" t="s">
        <v>248</v>
      </c>
      <c r="B24" s="28"/>
      <c r="C24" s="241" t="s">
        <v>95</v>
      </c>
      <c r="D24" s="72" t="s">
        <v>237</v>
      </c>
      <c r="E24" s="42" t="s">
        <v>144</v>
      </c>
      <c r="F24" s="72" t="s">
        <v>369</v>
      </c>
      <c r="G24" s="72" t="s">
        <v>249</v>
      </c>
      <c r="H24" s="193">
        <v>14000</v>
      </c>
      <c r="I24" s="190">
        <v>6055</v>
      </c>
      <c r="J24" s="152">
        <f t="shared" si="0"/>
        <v>7945</v>
      </c>
    </row>
    <row r="25" spans="1:10" s="88" customFormat="1" ht="12.75">
      <c r="A25" s="30" t="s">
        <v>248</v>
      </c>
      <c r="B25" s="28"/>
      <c r="C25" s="241" t="s">
        <v>95</v>
      </c>
      <c r="D25" s="72" t="s">
        <v>237</v>
      </c>
      <c r="E25" s="42" t="s">
        <v>144</v>
      </c>
      <c r="F25" s="72" t="s">
        <v>364</v>
      </c>
      <c r="G25" s="72" t="s">
        <v>249</v>
      </c>
      <c r="H25" s="193">
        <f>28000+50000</f>
        <v>78000</v>
      </c>
      <c r="I25" s="190">
        <v>61195.5</v>
      </c>
      <c r="J25" s="152">
        <f t="shared" si="0"/>
        <v>16804.5</v>
      </c>
    </row>
    <row r="26" spans="1:10" s="88" customFormat="1" ht="12.75">
      <c r="A26" s="289" t="s">
        <v>146</v>
      </c>
      <c r="B26" s="240"/>
      <c r="C26" s="139" t="s">
        <v>95</v>
      </c>
      <c r="D26" s="286" t="s">
        <v>237</v>
      </c>
      <c r="E26" s="241" t="s">
        <v>145</v>
      </c>
      <c r="F26" s="286" t="s">
        <v>359</v>
      </c>
      <c r="G26" s="286" t="s">
        <v>247</v>
      </c>
      <c r="H26" s="201">
        <v>120000</v>
      </c>
      <c r="I26" s="200">
        <v>65964.62</v>
      </c>
      <c r="J26" s="233">
        <f t="shared" si="0"/>
        <v>54035.380000000005</v>
      </c>
    </row>
    <row r="27" spans="1:10" s="88" customFormat="1" ht="25.5" customHeight="1">
      <c r="A27" s="114" t="s">
        <v>159</v>
      </c>
      <c r="B27" s="112"/>
      <c r="C27" s="112" t="s">
        <v>95</v>
      </c>
      <c r="D27" s="112" t="s">
        <v>237</v>
      </c>
      <c r="E27" s="112" t="s">
        <v>442</v>
      </c>
      <c r="F27" s="112" t="s">
        <v>233</v>
      </c>
      <c r="G27" s="112" t="s">
        <v>233</v>
      </c>
      <c r="H27" s="130">
        <f>SUM(H28:H28)</f>
        <v>4483300</v>
      </c>
      <c r="I27" s="130">
        <f>SUM(I28:I28)</f>
        <v>16292.42</v>
      </c>
      <c r="J27" s="130">
        <f t="shared" si="0"/>
        <v>4467007.58</v>
      </c>
    </row>
    <row r="28" spans="1:10" s="88" customFormat="1" ht="26.25" thickBot="1">
      <c r="A28" s="422" t="s">
        <v>22</v>
      </c>
      <c r="B28" s="423"/>
      <c r="C28" s="139" t="s">
        <v>95</v>
      </c>
      <c r="D28" s="286" t="s">
        <v>237</v>
      </c>
      <c r="E28" s="424">
        <v>9902901</v>
      </c>
      <c r="F28" s="286" t="s">
        <v>365</v>
      </c>
      <c r="G28" s="251">
        <v>251</v>
      </c>
      <c r="H28" s="204">
        <f>4580000-54700-42000</f>
        <v>4483300</v>
      </c>
      <c r="I28" s="204">
        <v>16292.42</v>
      </c>
      <c r="J28" s="233">
        <f aca="true" t="shared" si="1" ref="J28:J39">H28-I28</f>
        <v>4467007.58</v>
      </c>
    </row>
    <row r="29" spans="1:10" s="88" customFormat="1" ht="13.5" thickBot="1">
      <c r="A29" s="297" t="s">
        <v>385</v>
      </c>
      <c r="B29" s="299"/>
      <c r="C29" s="299" t="s">
        <v>95</v>
      </c>
      <c r="D29" s="299" t="s">
        <v>237</v>
      </c>
      <c r="E29" s="299" t="s">
        <v>254</v>
      </c>
      <c r="F29" s="299" t="s">
        <v>233</v>
      </c>
      <c r="G29" s="299" t="s">
        <v>233</v>
      </c>
      <c r="H29" s="300">
        <f>H9+H13+H27</f>
        <v>8390302</v>
      </c>
      <c r="I29" s="300">
        <f>I9+I13+I27</f>
        <v>1741151.7399999998</v>
      </c>
      <c r="J29" s="301">
        <f t="shared" si="1"/>
        <v>6649150.26</v>
      </c>
    </row>
    <row r="30" spans="1:10" s="88" customFormat="1" ht="25.5">
      <c r="A30" s="562" t="s">
        <v>391</v>
      </c>
      <c r="B30" s="425"/>
      <c r="C30" s="425" t="s">
        <v>95</v>
      </c>
      <c r="D30" s="425" t="s">
        <v>413</v>
      </c>
      <c r="E30" s="425" t="s">
        <v>254</v>
      </c>
      <c r="F30" s="425" t="s">
        <v>233</v>
      </c>
      <c r="G30" s="425" t="s">
        <v>233</v>
      </c>
      <c r="H30" s="223">
        <f>SUM(H32:H33)</f>
        <v>655000</v>
      </c>
      <c r="I30" s="223">
        <f>SUM(I32:I33)</f>
        <v>139645</v>
      </c>
      <c r="J30" s="223">
        <f t="shared" si="1"/>
        <v>515355</v>
      </c>
    </row>
    <row r="31" spans="1:10" s="88" customFormat="1" ht="15.75" customHeight="1" hidden="1">
      <c r="A31" s="466" t="s">
        <v>160</v>
      </c>
      <c r="B31" s="133"/>
      <c r="C31" s="133" t="s">
        <v>95</v>
      </c>
      <c r="D31" s="133" t="s">
        <v>413</v>
      </c>
      <c r="E31" s="467" t="s">
        <v>147</v>
      </c>
      <c r="F31" s="133" t="s">
        <v>365</v>
      </c>
      <c r="G31" s="133" t="s">
        <v>233</v>
      </c>
      <c r="H31" s="192"/>
      <c r="I31" s="192"/>
      <c r="J31" s="192"/>
    </row>
    <row r="32" spans="1:10" s="88" customFormat="1" ht="15.75" customHeight="1">
      <c r="A32" s="83" t="s">
        <v>383</v>
      </c>
      <c r="B32" s="27"/>
      <c r="C32" s="42" t="s">
        <v>95</v>
      </c>
      <c r="D32" s="42" t="s">
        <v>413</v>
      </c>
      <c r="E32" s="74">
        <v>9902900</v>
      </c>
      <c r="F32" s="42" t="s">
        <v>365</v>
      </c>
      <c r="G32" s="42" t="s">
        <v>168</v>
      </c>
      <c r="H32" s="151">
        <v>235000</v>
      </c>
      <c r="I32" s="194">
        <v>0</v>
      </c>
      <c r="J32" s="196">
        <f t="shared" si="1"/>
        <v>235000</v>
      </c>
    </row>
    <row r="33" spans="1:10" s="88" customFormat="1" ht="27.75" customHeight="1" thickBot="1">
      <c r="A33" s="486" t="s">
        <v>36</v>
      </c>
      <c r="B33" s="426"/>
      <c r="C33" s="241" t="s">
        <v>95</v>
      </c>
      <c r="D33" s="241" t="s">
        <v>413</v>
      </c>
      <c r="E33" s="427">
        <v>9902901</v>
      </c>
      <c r="F33" s="139" t="s">
        <v>365</v>
      </c>
      <c r="G33" s="251">
        <v>251</v>
      </c>
      <c r="H33" s="204">
        <v>420000</v>
      </c>
      <c r="I33" s="204">
        <v>139645</v>
      </c>
      <c r="J33" s="204">
        <f t="shared" si="1"/>
        <v>280355</v>
      </c>
    </row>
    <row r="34" spans="1:10" s="88" customFormat="1" ht="13.5" thickBot="1">
      <c r="A34" s="297" t="s">
        <v>414</v>
      </c>
      <c r="B34" s="299"/>
      <c r="C34" s="299" t="s">
        <v>95</v>
      </c>
      <c r="D34" s="299" t="s">
        <v>413</v>
      </c>
      <c r="E34" s="299" t="s">
        <v>254</v>
      </c>
      <c r="F34" s="299" t="s">
        <v>365</v>
      </c>
      <c r="G34" s="299" t="s">
        <v>233</v>
      </c>
      <c r="H34" s="300">
        <f>H30</f>
        <v>655000</v>
      </c>
      <c r="I34" s="300">
        <f>I30</f>
        <v>139645</v>
      </c>
      <c r="J34" s="301">
        <f t="shared" si="1"/>
        <v>515355</v>
      </c>
    </row>
    <row r="35" spans="1:10" s="88" customFormat="1" ht="13.5" hidden="1" thickBot="1">
      <c r="A35" s="445" t="s">
        <v>307</v>
      </c>
      <c r="B35" s="442"/>
      <c r="C35" s="446" t="s">
        <v>95</v>
      </c>
      <c r="D35" s="446" t="s">
        <v>149</v>
      </c>
      <c r="E35" s="446" t="s">
        <v>308</v>
      </c>
      <c r="F35" s="446" t="s">
        <v>233</v>
      </c>
      <c r="G35" s="446" t="s">
        <v>233</v>
      </c>
      <c r="H35" s="447"/>
      <c r="I35" s="447"/>
      <c r="J35" s="468"/>
    </row>
    <row r="36" spans="1:10" s="88" customFormat="1" ht="18.75" customHeight="1" thickBot="1">
      <c r="A36" s="448" t="s">
        <v>148</v>
      </c>
      <c r="B36" s="299"/>
      <c r="C36" s="299" t="s">
        <v>95</v>
      </c>
      <c r="D36" s="299" t="s">
        <v>149</v>
      </c>
      <c r="E36" s="299" t="s">
        <v>152</v>
      </c>
      <c r="F36" s="299" t="s">
        <v>233</v>
      </c>
      <c r="G36" s="299" t="s">
        <v>233</v>
      </c>
      <c r="H36" s="300">
        <f>SUM(H37)</f>
        <v>742000</v>
      </c>
      <c r="I36" s="300">
        <f>SUM(I37)</f>
        <v>0</v>
      </c>
      <c r="J36" s="301">
        <f t="shared" si="1"/>
        <v>742000</v>
      </c>
    </row>
    <row r="37" spans="1:10" s="88" customFormat="1" ht="24.75" customHeight="1" thickBot="1">
      <c r="A37" s="445" t="s">
        <v>150</v>
      </c>
      <c r="B37" s="442"/>
      <c r="C37" s="446" t="s">
        <v>95</v>
      </c>
      <c r="D37" s="446" t="s">
        <v>149</v>
      </c>
      <c r="E37" s="446" t="s">
        <v>151</v>
      </c>
      <c r="F37" s="446" t="s">
        <v>359</v>
      </c>
      <c r="G37" s="446" t="s">
        <v>249</v>
      </c>
      <c r="H37" s="447">
        <v>742000</v>
      </c>
      <c r="I37" s="443">
        <v>0</v>
      </c>
      <c r="J37" s="444">
        <f t="shared" si="1"/>
        <v>742000</v>
      </c>
    </row>
    <row r="38" spans="1:10" s="88" customFormat="1" ht="13.5" hidden="1" thickBot="1">
      <c r="A38" s="445"/>
      <c r="B38" s="442"/>
      <c r="C38" s="446"/>
      <c r="D38" s="446"/>
      <c r="E38" s="446"/>
      <c r="F38" s="446"/>
      <c r="G38" s="446"/>
      <c r="H38" s="447"/>
      <c r="I38" s="443"/>
      <c r="J38" s="444"/>
    </row>
    <row r="39" spans="1:10" s="88" customFormat="1" ht="16.5" customHeight="1" thickBot="1">
      <c r="A39" s="441" t="s">
        <v>392</v>
      </c>
      <c r="B39" s="299"/>
      <c r="C39" s="299" t="s">
        <v>95</v>
      </c>
      <c r="D39" s="299" t="s">
        <v>354</v>
      </c>
      <c r="E39" s="299" t="s">
        <v>254</v>
      </c>
      <c r="F39" s="299" t="s">
        <v>233</v>
      </c>
      <c r="G39" s="299" t="s">
        <v>233</v>
      </c>
      <c r="H39" s="300">
        <f>H41</f>
        <v>142700</v>
      </c>
      <c r="I39" s="300">
        <f>I41</f>
        <v>0</v>
      </c>
      <c r="J39" s="301">
        <f t="shared" si="1"/>
        <v>142700</v>
      </c>
    </row>
    <row r="40" spans="1:10" s="88" customFormat="1" ht="13.5" hidden="1" thickBot="1">
      <c r="A40" s="469" t="s">
        <v>307</v>
      </c>
      <c r="B40" s="442"/>
      <c r="C40" s="446" t="s">
        <v>95</v>
      </c>
      <c r="D40" s="446" t="s">
        <v>354</v>
      </c>
      <c r="E40" s="446" t="s">
        <v>308</v>
      </c>
      <c r="F40" s="446" t="s">
        <v>233</v>
      </c>
      <c r="G40" s="446" t="s">
        <v>233</v>
      </c>
      <c r="H40" s="447"/>
      <c r="I40" s="447"/>
      <c r="J40" s="468"/>
    </row>
    <row r="41" spans="1:10" s="88" customFormat="1" ht="13.5" thickBot="1">
      <c r="A41" s="542" t="s">
        <v>248</v>
      </c>
      <c r="B41" s="543"/>
      <c r="C41" s="437" t="s">
        <v>95</v>
      </c>
      <c r="D41" s="544" t="s">
        <v>354</v>
      </c>
      <c r="E41" s="544" t="s">
        <v>116</v>
      </c>
      <c r="F41" s="544" t="s">
        <v>362</v>
      </c>
      <c r="G41" s="544" t="s">
        <v>249</v>
      </c>
      <c r="H41" s="565">
        <f>60000+28000+54700+42000-42000</f>
        <v>142700</v>
      </c>
      <c r="I41" s="545">
        <v>0</v>
      </c>
      <c r="J41" s="233">
        <f aca="true" t="shared" si="2" ref="J41:J59">H41-I41</f>
        <v>142700</v>
      </c>
    </row>
    <row r="42" spans="1:10" s="88" customFormat="1" ht="17.25" customHeight="1" thickBot="1">
      <c r="A42" s="441" t="s">
        <v>195</v>
      </c>
      <c r="B42" s="299"/>
      <c r="C42" s="299" t="s">
        <v>95</v>
      </c>
      <c r="D42" s="299" t="s">
        <v>251</v>
      </c>
      <c r="E42" s="299" t="s">
        <v>254</v>
      </c>
      <c r="F42" s="299" t="s">
        <v>233</v>
      </c>
      <c r="G42" s="299" t="s">
        <v>233</v>
      </c>
      <c r="H42" s="300">
        <f>H43+H47+H49+H53+H57+H55</f>
        <v>44000</v>
      </c>
      <c r="I42" s="300">
        <f>I43+I47+I49+I53+I57+I55</f>
        <v>0</v>
      </c>
      <c r="J42" s="301">
        <f t="shared" si="2"/>
        <v>44000</v>
      </c>
    </row>
    <row r="43" spans="1:10" s="88" customFormat="1" ht="17.25" customHeight="1" hidden="1">
      <c r="A43" s="546" t="s">
        <v>42</v>
      </c>
      <c r="B43" s="547"/>
      <c r="C43" s="548" t="s">
        <v>233</v>
      </c>
      <c r="D43" s="549" t="s">
        <v>251</v>
      </c>
      <c r="E43" s="549" t="s">
        <v>252</v>
      </c>
      <c r="F43" s="549" t="s">
        <v>233</v>
      </c>
      <c r="G43" s="549" t="s">
        <v>233</v>
      </c>
      <c r="H43" s="212">
        <v>0</v>
      </c>
      <c r="I43" s="212">
        <v>0</v>
      </c>
      <c r="J43" s="223">
        <f t="shared" si="2"/>
        <v>0</v>
      </c>
    </row>
    <row r="44" spans="1:10" s="88" customFormat="1" ht="19.5" customHeight="1" hidden="1">
      <c r="A44" s="115" t="s">
        <v>194</v>
      </c>
      <c r="B44" s="112"/>
      <c r="C44" s="113" t="s">
        <v>233</v>
      </c>
      <c r="D44" s="420" t="s">
        <v>251</v>
      </c>
      <c r="E44" s="420" t="s">
        <v>252</v>
      </c>
      <c r="F44" s="420" t="s">
        <v>359</v>
      </c>
      <c r="G44" s="420" t="s">
        <v>233</v>
      </c>
      <c r="H44" s="421">
        <f>H46</f>
        <v>0</v>
      </c>
      <c r="I44" s="421">
        <f>I46</f>
        <v>0</v>
      </c>
      <c r="J44" s="223">
        <f t="shared" si="2"/>
        <v>0</v>
      </c>
    </row>
    <row r="45" spans="1:10" s="88" customFormat="1" ht="11.25" customHeight="1" hidden="1">
      <c r="A45" s="432" t="s">
        <v>39</v>
      </c>
      <c r="B45" s="27"/>
      <c r="C45" s="71" t="s">
        <v>233</v>
      </c>
      <c r="D45" s="42" t="s">
        <v>251</v>
      </c>
      <c r="E45" s="42" t="s">
        <v>252</v>
      </c>
      <c r="F45" s="42" t="s">
        <v>364</v>
      </c>
      <c r="G45" s="42" t="s">
        <v>249</v>
      </c>
      <c r="H45" s="151">
        <v>0</v>
      </c>
      <c r="I45" s="151">
        <v>0</v>
      </c>
      <c r="J45" s="223">
        <f t="shared" si="2"/>
        <v>0</v>
      </c>
    </row>
    <row r="46" spans="1:10" s="88" customFormat="1" ht="16.5" customHeight="1" hidden="1">
      <c r="A46" s="289" t="s">
        <v>246</v>
      </c>
      <c r="B46" s="470"/>
      <c r="C46" s="139" t="s">
        <v>233</v>
      </c>
      <c r="D46" s="140" t="s">
        <v>251</v>
      </c>
      <c r="E46" s="140" t="s">
        <v>252</v>
      </c>
      <c r="F46" s="140" t="s">
        <v>359</v>
      </c>
      <c r="G46" s="286" t="s">
        <v>247</v>
      </c>
      <c r="H46" s="201">
        <v>0</v>
      </c>
      <c r="I46" s="200">
        <v>0</v>
      </c>
      <c r="J46" s="463">
        <f t="shared" si="2"/>
        <v>0</v>
      </c>
    </row>
    <row r="47" spans="1:10" s="88" customFormat="1" ht="52.5" customHeight="1">
      <c r="A47" s="484" t="s">
        <v>2</v>
      </c>
      <c r="B47" s="133"/>
      <c r="C47" s="133" t="s">
        <v>95</v>
      </c>
      <c r="D47" s="133" t="s">
        <v>251</v>
      </c>
      <c r="E47" s="133" t="s">
        <v>117</v>
      </c>
      <c r="F47" s="133" t="s">
        <v>359</v>
      </c>
      <c r="G47" s="133" t="s">
        <v>233</v>
      </c>
      <c r="H47" s="192">
        <f>H48</f>
        <v>1000</v>
      </c>
      <c r="I47" s="192">
        <f>I48</f>
        <v>0</v>
      </c>
      <c r="J47" s="192">
        <f t="shared" si="2"/>
        <v>1000</v>
      </c>
    </row>
    <row r="48" spans="1:10" s="88" customFormat="1" ht="15" customHeight="1">
      <c r="A48" s="265" t="s">
        <v>246</v>
      </c>
      <c r="B48" s="29"/>
      <c r="C48" s="71" t="s">
        <v>95</v>
      </c>
      <c r="D48" s="76" t="s">
        <v>251</v>
      </c>
      <c r="E48" s="76" t="s">
        <v>117</v>
      </c>
      <c r="F48" s="76" t="s">
        <v>359</v>
      </c>
      <c r="G48" s="72" t="s">
        <v>250</v>
      </c>
      <c r="H48" s="193">
        <v>1000</v>
      </c>
      <c r="I48" s="190">
        <v>0</v>
      </c>
      <c r="J48" s="191">
        <f t="shared" si="2"/>
        <v>1000</v>
      </c>
    </row>
    <row r="49" spans="1:10" s="88" customFormat="1" ht="12" customHeight="1" hidden="1">
      <c r="A49" s="222" t="s">
        <v>106</v>
      </c>
      <c r="B49" s="220"/>
      <c r="C49" s="220" t="s">
        <v>233</v>
      </c>
      <c r="D49" s="220" t="s">
        <v>251</v>
      </c>
      <c r="E49" s="220" t="s">
        <v>108</v>
      </c>
      <c r="F49" s="220" t="s">
        <v>233</v>
      </c>
      <c r="G49" s="220" t="s">
        <v>233</v>
      </c>
      <c r="H49" s="221">
        <f>SUM(H50:H52)</f>
        <v>0</v>
      </c>
      <c r="I49" s="221">
        <f>SUM(I50:I52)</f>
        <v>0</v>
      </c>
      <c r="J49" s="191">
        <f t="shared" si="2"/>
        <v>0</v>
      </c>
    </row>
    <row r="50" spans="1:10" s="88" customFormat="1" ht="14.25" customHeight="1" hidden="1">
      <c r="A50" s="265" t="s">
        <v>84</v>
      </c>
      <c r="B50" s="266"/>
      <c r="C50" s="42" t="s">
        <v>233</v>
      </c>
      <c r="D50" s="76" t="s">
        <v>251</v>
      </c>
      <c r="E50" s="76" t="s">
        <v>108</v>
      </c>
      <c r="F50" s="76" t="s">
        <v>360</v>
      </c>
      <c r="G50" s="76" t="s">
        <v>234</v>
      </c>
      <c r="H50" s="193">
        <v>0</v>
      </c>
      <c r="I50" s="190">
        <v>0</v>
      </c>
      <c r="J50" s="191">
        <f t="shared" si="2"/>
        <v>0</v>
      </c>
    </row>
    <row r="51" spans="1:10" s="88" customFormat="1" ht="15.75" customHeight="1" hidden="1">
      <c r="A51" s="265" t="s">
        <v>85</v>
      </c>
      <c r="B51" s="266"/>
      <c r="C51" s="42" t="s">
        <v>233</v>
      </c>
      <c r="D51" s="76" t="s">
        <v>251</v>
      </c>
      <c r="E51" s="76" t="s">
        <v>108</v>
      </c>
      <c r="F51" s="76" t="s">
        <v>360</v>
      </c>
      <c r="G51" s="76" t="s">
        <v>236</v>
      </c>
      <c r="H51" s="193">
        <v>0</v>
      </c>
      <c r="I51" s="190">
        <v>0</v>
      </c>
      <c r="J51" s="191">
        <f t="shared" si="2"/>
        <v>0</v>
      </c>
    </row>
    <row r="52" spans="1:10" s="88" customFormat="1" ht="13.5" customHeight="1" hidden="1">
      <c r="A52" s="138" t="s">
        <v>107</v>
      </c>
      <c r="B52" s="278"/>
      <c r="C52" s="241" t="s">
        <v>233</v>
      </c>
      <c r="D52" s="140" t="s">
        <v>251</v>
      </c>
      <c r="E52" s="140" t="s">
        <v>108</v>
      </c>
      <c r="F52" s="140" t="s">
        <v>359</v>
      </c>
      <c r="G52" s="140" t="s">
        <v>250</v>
      </c>
      <c r="H52" s="201">
        <v>0</v>
      </c>
      <c r="I52" s="200">
        <v>0</v>
      </c>
      <c r="J52" s="191">
        <f t="shared" si="2"/>
        <v>0</v>
      </c>
    </row>
    <row r="53" spans="1:10" s="88" customFormat="1" ht="15" customHeight="1" hidden="1">
      <c r="A53" s="222" t="s">
        <v>40</v>
      </c>
      <c r="B53" s="416"/>
      <c r="C53" s="220" t="s">
        <v>233</v>
      </c>
      <c r="D53" s="220" t="s">
        <v>251</v>
      </c>
      <c r="E53" s="220" t="s">
        <v>41</v>
      </c>
      <c r="F53" s="220" t="s">
        <v>365</v>
      </c>
      <c r="G53" s="220" t="s">
        <v>233</v>
      </c>
      <c r="H53" s="221">
        <f>SUM(H54)</f>
        <v>0</v>
      </c>
      <c r="I53" s="221">
        <f>I54</f>
        <v>0</v>
      </c>
      <c r="J53" s="191">
        <f t="shared" si="2"/>
        <v>0</v>
      </c>
    </row>
    <row r="54" spans="1:10" s="88" customFormat="1" ht="17.25" customHeight="1" hidden="1">
      <c r="A54" s="131" t="s">
        <v>169</v>
      </c>
      <c r="B54" s="278"/>
      <c r="C54" s="241" t="s">
        <v>233</v>
      </c>
      <c r="D54" s="140" t="s">
        <v>251</v>
      </c>
      <c r="E54" s="140" t="s">
        <v>41</v>
      </c>
      <c r="F54" s="140" t="s">
        <v>365</v>
      </c>
      <c r="G54" s="140" t="s">
        <v>168</v>
      </c>
      <c r="H54" s="201">
        <v>0</v>
      </c>
      <c r="I54" s="200">
        <v>0</v>
      </c>
      <c r="J54" s="191">
        <f t="shared" si="2"/>
        <v>0</v>
      </c>
    </row>
    <row r="55" spans="1:10" s="88" customFormat="1" ht="13.5" customHeight="1">
      <c r="A55" s="129" t="s">
        <v>66</v>
      </c>
      <c r="B55" s="577"/>
      <c r="C55" s="578" t="s">
        <v>95</v>
      </c>
      <c r="D55" s="579" t="s">
        <v>251</v>
      </c>
      <c r="E55" s="579" t="s">
        <v>220</v>
      </c>
      <c r="F55" s="579" t="s">
        <v>362</v>
      </c>
      <c r="G55" s="579" t="s">
        <v>233</v>
      </c>
      <c r="H55" s="580">
        <v>42000</v>
      </c>
      <c r="I55" s="200">
        <v>0</v>
      </c>
      <c r="J55" s="191">
        <f t="shared" si="2"/>
        <v>42000</v>
      </c>
    </row>
    <row r="56" spans="1:10" s="88" customFormat="1" ht="12" customHeight="1">
      <c r="A56" s="581" t="s">
        <v>248</v>
      </c>
      <c r="B56" s="577"/>
      <c r="C56" s="578" t="s">
        <v>95</v>
      </c>
      <c r="D56" s="579" t="s">
        <v>251</v>
      </c>
      <c r="E56" s="579" t="s">
        <v>220</v>
      </c>
      <c r="F56" s="579" t="s">
        <v>362</v>
      </c>
      <c r="G56" s="579" t="s">
        <v>249</v>
      </c>
      <c r="H56" s="580">
        <v>42000</v>
      </c>
      <c r="I56" s="200">
        <v>0</v>
      </c>
      <c r="J56" s="191">
        <f t="shared" si="2"/>
        <v>42000</v>
      </c>
    </row>
    <row r="57" spans="1:10" s="88" customFormat="1" ht="17.25" customHeight="1">
      <c r="A57" s="566" t="s">
        <v>421</v>
      </c>
      <c r="B57" s="278"/>
      <c r="C57" s="241" t="s">
        <v>95</v>
      </c>
      <c r="D57" s="140" t="s">
        <v>251</v>
      </c>
      <c r="E57" s="140" t="s">
        <v>37</v>
      </c>
      <c r="F57" s="140" t="s">
        <v>359</v>
      </c>
      <c r="G57" s="140" t="s">
        <v>233</v>
      </c>
      <c r="H57" s="201">
        <f>H58</f>
        <v>1000</v>
      </c>
      <c r="I57" s="200">
        <f>I58</f>
        <v>0</v>
      </c>
      <c r="J57" s="191">
        <f t="shared" si="2"/>
        <v>1000</v>
      </c>
    </row>
    <row r="58" spans="1:10" s="88" customFormat="1" ht="25.5" customHeight="1" thickBot="1">
      <c r="A58" s="567" t="s">
        <v>150</v>
      </c>
      <c r="B58" s="278"/>
      <c r="C58" s="241" t="s">
        <v>95</v>
      </c>
      <c r="D58" s="140" t="s">
        <v>251</v>
      </c>
      <c r="E58" s="140" t="s">
        <v>37</v>
      </c>
      <c r="F58" s="140" t="s">
        <v>359</v>
      </c>
      <c r="G58" s="140" t="s">
        <v>38</v>
      </c>
      <c r="H58" s="201">
        <v>1000</v>
      </c>
      <c r="I58" s="200">
        <v>0</v>
      </c>
      <c r="J58" s="252">
        <f t="shared" si="2"/>
        <v>1000</v>
      </c>
    </row>
    <row r="59" spans="1:10" s="88" customFormat="1" ht="15" customHeight="1" thickBot="1">
      <c r="A59" s="279" t="s">
        <v>445</v>
      </c>
      <c r="B59" s="236"/>
      <c r="C59" s="237" t="s">
        <v>233</v>
      </c>
      <c r="D59" s="237" t="s">
        <v>25</v>
      </c>
      <c r="E59" s="237" t="s">
        <v>254</v>
      </c>
      <c r="F59" s="237" t="s">
        <v>233</v>
      </c>
      <c r="G59" s="237" t="s">
        <v>233</v>
      </c>
      <c r="H59" s="238">
        <f>H29+H30+H36+H39+H42</f>
        <v>9974002</v>
      </c>
      <c r="I59" s="238">
        <f>I29+I30+I36+I39+I42</f>
        <v>1880796.7399999998</v>
      </c>
      <c r="J59" s="239">
        <f t="shared" si="2"/>
        <v>8093205.26</v>
      </c>
    </row>
    <row r="60" spans="1:10" s="88" customFormat="1" ht="15">
      <c r="A60" s="234" t="s">
        <v>375</v>
      </c>
      <c r="B60" s="235"/>
      <c r="C60" s="134"/>
      <c r="D60" s="235"/>
      <c r="E60" s="235"/>
      <c r="F60" s="235"/>
      <c r="G60" s="235"/>
      <c r="H60" s="195"/>
      <c r="I60" s="195"/>
      <c r="J60" s="195"/>
    </row>
    <row r="61" spans="1:10" s="88" customFormat="1" ht="18" customHeight="1">
      <c r="A61" s="264" t="s">
        <v>376</v>
      </c>
      <c r="B61" s="84"/>
      <c r="C61" s="71"/>
      <c r="D61" s="27"/>
      <c r="E61" s="27"/>
      <c r="F61" s="27"/>
      <c r="G61" s="27"/>
      <c r="H61" s="194"/>
      <c r="I61" s="194"/>
      <c r="J61" s="195"/>
    </row>
    <row r="62" spans="1:10" s="88" customFormat="1" ht="15.75" customHeight="1" hidden="1">
      <c r="A62" s="114" t="s">
        <v>382</v>
      </c>
      <c r="B62" s="112"/>
      <c r="C62" s="112" t="s">
        <v>233</v>
      </c>
      <c r="D62" s="112" t="s">
        <v>255</v>
      </c>
      <c r="E62" s="112" t="s">
        <v>256</v>
      </c>
      <c r="F62" s="112" t="s">
        <v>359</v>
      </c>
      <c r="G62" s="112" t="s">
        <v>233</v>
      </c>
      <c r="H62" s="130">
        <f>SUM(H63:H63)</f>
        <v>0</v>
      </c>
      <c r="I62" s="130">
        <f>SUM(I63:I63)</f>
        <v>0</v>
      </c>
      <c r="J62" s="192">
        <f>H62-I62</f>
        <v>0</v>
      </c>
    </row>
    <row r="63" spans="1:10" s="88" customFormat="1" ht="18.75" customHeight="1" hidden="1">
      <c r="A63" s="289" t="s">
        <v>90</v>
      </c>
      <c r="B63" s="240"/>
      <c r="C63" s="139" t="s">
        <v>233</v>
      </c>
      <c r="D63" s="140" t="s">
        <v>255</v>
      </c>
      <c r="E63" s="140" t="s">
        <v>256</v>
      </c>
      <c r="F63" s="140" t="s">
        <v>359</v>
      </c>
      <c r="G63" s="241" t="s">
        <v>250</v>
      </c>
      <c r="H63" s="201">
        <v>0</v>
      </c>
      <c r="I63" s="200">
        <v>0</v>
      </c>
      <c r="J63" s="242">
        <f>H63-I63</f>
        <v>0</v>
      </c>
    </row>
    <row r="64" spans="1:10" s="88" customFormat="1" ht="14.25" customHeight="1">
      <c r="A64" s="114" t="s">
        <v>189</v>
      </c>
      <c r="B64" s="492"/>
      <c r="C64" s="112" t="s">
        <v>95</v>
      </c>
      <c r="D64" s="112" t="s">
        <v>255</v>
      </c>
      <c r="E64" s="112" t="s">
        <v>118</v>
      </c>
      <c r="F64" s="112" t="s">
        <v>365</v>
      </c>
      <c r="G64" s="112" t="s">
        <v>233</v>
      </c>
      <c r="H64" s="130">
        <f>SUM(H65)</f>
        <v>350000</v>
      </c>
      <c r="I64" s="130">
        <f>SUM(I65)</f>
        <v>75928.75</v>
      </c>
      <c r="J64" s="130">
        <f>H64-I64</f>
        <v>274071.25</v>
      </c>
    </row>
    <row r="65" spans="1:10" s="88" customFormat="1" ht="15.75" customHeight="1" thickBot="1">
      <c r="A65" s="131" t="s">
        <v>169</v>
      </c>
      <c r="B65" s="240"/>
      <c r="C65" s="139" t="s">
        <v>95</v>
      </c>
      <c r="D65" s="140" t="s">
        <v>255</v>
      </c>
      <c r="E65" s="140" t="s">
        <v>118</v>
      </c>
      <c r="F65" s="140" t="s">
        <v>365</v>
      </c>
      <c r="G65" s="241" t="s">
        <v>168</v>
      </c>
      <c r="H65" s="201">
        <v>350000</v>
      </c>
      <c r="I65" s="200">
        <v>75928.75</v>
      </c>
      <c r="J65" s="242">
        <f>H65-I65</f>
        <v>274071.25</v>
      </c>
    </row>
    <row r="66" spans="1:10" s="88" customFormat="1" ht="15.75" customHeight="1" thickBot="1">
      <c r="A66" s="279" t="s">
        <v>283</v>
      </c>
      <c r="B66" s="236"/>
      <c r="C66" s="237" t="s">
        <v>95</v>
      </c>
      <c r="D66" s="237" t="s">
        <v>26</v>
      </c>
      <c r="E66" s="237" t="s">
        <v>254</v>
      </c>
      <c r="F66" s="237" t="s">
        <v>233</v>
      </c>
      <c r="G66" s="237" t="s">
        <v>233</v>
      </c>
      <c r="H66" s="238">
        <f>H62+H64</f>
        <v>350000</v>
      </c>
      <c r="I66" s="238">
        <f>I62+I64</f>
        <v>75928.75</v>
      </c>
      <c r="J66" s="239">
        <f>H66-I66</f>
        <v>274071.25</v>
      </c>
    </row>
    <row r="67" spans="1:10" s="88" customFormat="1" ht="16.5" customHeight="1">
      <c r="A67" s="243" t="s">
        <v>377</v>
      </c>
      <c r="B67" s="244"/>
      <c r="C67" s="134"/>
      <c r="D67" s="235"/>
      <c r="E67" s="235"/>
      <c r="F67" s="235"/>
      <c r="G67" s="235"/>
      <c r="H67" s="195"/>
      <c r="I67" s="195"/>
      <c r="J67" s="195"/>
    </row>
    <row r="68" spans="1:10" s="88" customFormat="1" ht="14.25" customHeight="1" hidden="1">
      <c r="A68" s="211" t="s">
        <v>163</v>
      </c>
      <c r="B68" s="142"/>
      <c r="C68" s="112" t="s">
        <v>233</v>
      </c>
      <c r="D68" s="112" t="s">
        <v>164</v>
      </c>
      <c r="E68" s="112" t="s">
        <v>180</v>
      </c>
      <c r="F68" s="112" t="s">
        <v>368</v>
      </c>
      <c r="G68" s="112" t="s">
        <v>233</v>
      </c>
      <c r="H68" s="130">
        <f>SUM(H69:H70)</f>
        <v>0</v>
      </c>
      <c r="I68" s="130">
        <f>SUM(I69:I70)</f>
        <v>0</v>
      </c>
      <c r="J68" s="192">
        <f>H68-I68</f>
        <v>0</v>
      </c>
    </row>
    <row r="69" spans="1:10" s="88" customFormat="1" ht="15" customHeight="1" hidden="1">
      <c r="A69" s="129" t="s">
        <v>91</v>
      </c>
      <c r="B69" s="84"/>
      <c r="C69" s="71" t="s">
        <v>233</v>
      </c>
      <c r="D69" s="42" t="s">
        <v>164</v>
      </c>
      <c r="E69" s="42" t="s">
        <v>180</v>
      </c>
      <c r="F69" s="42" t="s">
        <v>368</v>
      </c>
      <c r="G69" s="42" t="s">
        <v>257</v>
      </c>
      <c r="H69" s="151">
        <v>0</v>
      </c>
      <c r="I69" s="151">
        <v>0</v>
      </c>
      <c r="J69" s="196">
        <f>H69-I69</f>
        <v>0</v>
      </c>
    </row>
    <row r="70" spans="1:10" s="88" customFormat="1" ht="9.75" customHeight="1" hidden="1">
      <c r="A70" s="114" t="s">
        <v>114</v>
      </c>
      <c r="B70" s="142"/>
      <c r="C70" s="112" t="s">
        <v>233</v>
      </c>
      <c r="D70" s="112" t="s">
        <v>164</v>
      </c>
      <c r="E70" s="112" t="s">
        <v>115</v>
      </c>
      <c r="F70" s="112" t="s">
        <v>365</v>
      </c>
      <c r="G70" s="112" t="s">
        <v>233</v>
      </c>
      <c r="H70" s="130">
        <f>SUM(H71)</f>
        <v>0</v>
      </c>
      <c r="I70" s="130">
        <f>SUM(I71)</f>
        <v>0</v>
      </c>
      <c r="J70" s="192">
        <f>H70-I70</f>
        <v>0</v>
      </c>
    </row>
    <row r="71" spans="1:10" s="88" customFormat="1" ht="23.25" customHeight="1" hidden="1">
      <c r="A71" s="131" t="s">
        <v>169</v>
      </c>
      <c r="B71" s="84"/>
      <c r="C71" s="71" t="s">
        <v>233</v>
      </c>
      <c r="D71" s="42" t="s">
        <v>164</v>
      </c>
      <c r="E71" s="42" t="s">
        <v>115</v>
      </c>
      <c r="F71" s="42" t="s">
        <v>365</v>
      </c>
      <c r="G71" s="42" t="s">
        <v>168</v>
      </c>
      <c r="H71" s="151">
        <v>0</v>
      </c>
      <c r="I71" s="151">
        <v>0</v>
      </c>
      <c r="J71" s="196">
        <f>H71-I71</f>
        <v>0</v>
      </c>
    </row>
    <row r="72" spans="1:10" s="88" customFormat="1" ht="13.5" thickBot="1">
      <c r="A72" s="94" t="s">
        <v>386</v>
      </c>
      <c r="B72" s="27"/>
      <c r="C72" s="71"/>
      <c r="D72" s="27"/>
      <c r="E72" s="27"/>
      <c r="F72" s="27"/>
      <c r="G72" s="27"/>
      <c r="H72" s="194"/>
      <c r="I72" s="194"/>
      <c r="J72" s="195"/>
    </row>
    <row r="73" spans="1:10" s="88" customFormat="1" ht="12.75" hidden="1">
      <c r="A73" s="229" t="s">
        <v>412</v>
      </c>
      <c r="B73" s="230"/>
      <c r="C73" s="112" t="s">
        <v>233</v>
      </c>
      <c r="D73" s="112" t="s">
        <v>363</v>
      </c>
      <c r="E73" s="112" t="s">
        <v>411</v>
      </c>
      <c r="F73" s="112" t="s">
        <v>359</v>
      </c>
      <c r="G73" s="112" t="s">
        <v>233</v>
      </c>
      <c r="H73" s="130">
        <f>SUM(H74)</f>
        <v>0</v>
      </c>
      <c r="I73" s="130">
        <f>SUM(I74)</f>
        <v>0</v>
      </c>
      <c r="J73" s="192">
        <f aca="true" t="shared" si="3" ref="J73:J85">H73-I73</f>
        <v>0</v>
      </c>
    </row>
    <row r="74" spans="1:10" s="88" customFormat="1" ht="12.75" hidden="1">
      <c r="A74" s="129" t="s">
        <v>344</v>
      </c>
      <c r="B74" s="207"/>
      <c r="C74" s="150" t="s">
        <v>233</v>
      </c>
      <c r="D74" s="150" t="s">
        <v>363</v>
      </c>
      <c r="E74" s="150" t="s">
        <v>411</v>
      </c>
      <c r="F74" s="150" t="s">
        <v>359</v>
      </c>
      <c r="G74" s="150" t="s">
        <v>247</v>
      </c>
      <c r="H74" s="198">
        <v>0</v>
      </c>
      <c r="I74" s="198">
        <v>0</v>
      </c>
      <c r="J74" s="212">
        <f t="shared" si="3"/>
        <v>0</v>
      </c>
    </row>
    <row r="75" spans="1:10" s="88" customFormat="1" ht="12.75" hidden="1">
      <c r="A75" s="231" t="s">
        <v>371</v>
      </c>
      <c r="B75" s="232"/>
      <c r="C75" s="112" t="s">
        <v>233</v>
      </c>
      <c r="D75" s="112" t="s">
        <v>363</v>
      </c>
      <c r="E75" s="112" t="s">
        <v>370</v>
      </c>
      <c r="F75" s="112" t="s">
        <v>359</v>
      </c>
      <c r="G75" s="112" t="s">
        <v>233</v>
      </c>
      <c r="H75" s="130">
        <f>SUM(H76)</f>
        <v>0</v>
      </c>
      <c r="I75" s="130">
        <f>SUM(I76)</f>
        <v>0</v>
      </c>
      <c r="J75" s="192">
        <f t="shared" si="3"/>
        <v>0</v>
      </c>
    </row>
    <row r="76" spans="1:10" s="88" customFormat="1" ht="12.75" hidden="1">
      <c r="A76" s="248" t="s">
        <v>344</v>
      </c>
      <c r="B76" s="471"/>
      <c r="C76" s="148" t="s">
        <v>233</v>
      </c>
      <c r="D76" s="148" t="s">
        <v>363</v>
      </c>
      <c r="E76" s="148" t="s">
        <v>370</v>
      </c>
      <c r="F76" s="148" t="s">
        <v>359</v>
      </c>
      <c r="G76" s="148" t="s">
        <v>247</v>
      </c>
      <c r="H76" s="202">
        <v>0</v>
      </c>
      <c r="I76" s="203">
        <v>0</v>
      </c>
      <c r="J76" s="472">
        <f t="shared" si="3"/>
        <v>0</v>
      </c>
    </row>
    <row r="77" spans="1:10" s="88" customFormat="1" ht="13.5" thickBot="1">
      <c r="A77" s="553" t="s">
        <v>190</v>
      </c>
      <c r="B77" s="554"/>
      <c r="C77" s="283" t="s">
        <v>95</v>
      </c>
      <c r="D77" s="283" t="s">
        <v>363</v>
      </c>
      <c r="E77" s="283" t="s">
        <v>305</v>
      </c>
      <c r="F77" s="283" t="s">
        <v>365</v>
      </c>
      <c r="G77" s="283" t="s">
        <v>233</v>
      </c>
      <c r="H77" s="284">
        <f>SUM(H78:H85)</f>
        <v>18529783</v>
      </c>
      <c r="I77" s="284">
        <f>SUM(I78:I85)</f>
        <v>6647654.709999999</v>
      </c>
      <c r="J77" s="285">
        <f t="shared" si="3"/>
        <v>11882128.290000001</v>
      </c>
    </row>
    <row r="78" spans="1:10" s="88" customFormat="1" ht="25.5" hidden="1">
      <c r="A78" s="551" t="s">
        <v>196</v>
      </c>
      <c r="B78" s="464"/>
      <c r="C78" s="134" t="s">
        <v>95</v>
      </c>
      <c r="D78" s="552" t="s">
        <v>363</v>
      </c>
      <c r="E78" s="439" t="s">
        <v>305</v>
      </c>
      <c r="F78" s="552" t="s">
        <v>365</v>
      </c>
      <c r="G78" s="136" t="s">
        <v>168</v>
      </c>
      <c r="H78" s="465">
        <v>0</v>
      </c>
      <c r="I78" s="465">
        <v>0</v>
      </c>
      <c r="J78" s="197">
        <f t="shared" si="3"/>
        <v>0</v>
      </c>
    </row>
    <row r="79" spans="1:10" s="88" customFormat="1" ht="15" customHeight="1" hidden="1">
      <c r="A79" s="129" t="s">
        <v>105</v>
      </c>
      <c r="B79" s="28"/>
      <c r="C79" s="71" t="s">
        <v>233</v>
      </c>
      <c r="D79" s="76" t="s">
        <v>363</v>
      </c>
      <c r="E79" s="72" t="s">
        <v>415</v>
      </c>
      <c r="F79" s="76" t="s">
        <v>365</v>
      </c>
      <c r="G79" s="42" t="s">
        <v>168</v>
      </c>
      <c r="H79" s="193">
        <v>0</v>
      </c>
      <c r="I79" s="193">
        <v>0</v>
      </c>
      <c r="J79" s="197">
        <f t="shared" si="3"/>
        <v>0</v>
      </c>
    </row>
    <row r="80" spans="1:10" s="88" customFormat="1" ht="25.5" customHeight="1">
      <c r="A80" s="129" t="s">
        <v>432</v>
      </c>
      <c r="B80" s="240"/>
      <c r="C80" s="71" t="s">
        <v>95</v>
      </c>
      <c r="D80" s="76" t="s">
        <v>363</v>
      </c>
      <c r="E80" s="72" t="s">
        <v>305</v>
      </c>
      <c r="F80" s="76" t="s">
        <v>365</v>
      </c>
      <c r="G80" s="42" t="s">
        <v>168</v>
      </c>
      <c r="H80" s="201">
        <v>4522000</v>
      </c>
      <c r="I80" s="201">
        <f>1211922.9+1852737.03</f>
        <v>3064659.9299999997</v>
      </c>
      <c r="J80" s="197">
        <f t="shared" si="3"/>
        <v>1457340.0700000003</v>
      </c>
    </row>
    <row r="81" spans="1:10" s="88" customFormat="1" ht="26.25" customHeight="1">
      <c r="A81" s="129" t="s">
        <v>196</v>
      </c>
      <c r="B81" s="240"/>
      <c r="C81" s="71" t="s">
        <v>95</v>
      </c>
      <c r="D81" s="76" t="s">
        <v>363</v>
      </c>
      <c r="E81" s="72" t="s">
        <v>305</v>
      </c>
      <c r="F81" s="76" t="s">
        <v>365</v>
      </c>
      <c r="G81" s="42" t="s">
        <v>168</v>
      </c>
      <c r="H81" s="201">
        <v>2265000</v>
      </c>
      <c r="I81" s="201">
        <v>0</v>
      </c>
      <c r="J81" s="197">
        <f t="shared" si="3"/>
        <v>2265000</v>
      </c>
    </row>
    <row r="82" spans="1:10" s="88" customFormat="1" ht="26.25" customHeight="1">
      <c r="A82" s="129" t="s">
        <v>441</v>
      </c>
      <c r="B82" s="577"/>
      <c r="C82" s="582" t="s">
        <v>95</v>
      </c>
      <c r="D82" s="583" t="s">
        <v>363</v>
      </c>
      <c r="E82" s="583" t="s">
        <v>305</v>
      </c>
      <c r="F82" s="583" t="s">
        <v>365</v>
      </c>
      <c r="G82" s="582" t="s">
        <v>168</v>
      </c>
      <c r="H82" s="580">
        <v>7000000</v>
      </c>
      <c r="I82" s="201">
        <v>0</v>
      </c>
      <c r="J82" s="197">
        <f t="shared" si="3"/>
        <v>7000000</v>
      </c>
    </row>
    <row r="83" spans="1:10" s="88" customFormat="1" ht="24.75" customHeight="1">
      <c r="A83" s="248" t="s">
        <v>433</v>
      </c>
      <c r="B83" s="240"/>
      <c r="C83" s="71" t="s">
        <v>95</v>
      </c>
      <c r="D83" s="76" t="s">
        <v>363</v>
      </c>
      <c r="E83" s="72" t="s">
        <v>305</v>
      </c>
      <c r="F83" s="76" t="s">
        <v>365</v>
      </c>
      <c r="G83" s="42" t="s">
        <v>168</v>
      </c>
      <c r="H83" s="201">
        <v>345000</v>
      </c>
      <c r="I83" s="201">
        <v>0</v>
      </c>
      <c r="J83" s="197">
        <f t="shared" si="3"/>
        <v>345000</v>
      </c>
    </row>
    <row r="84" spans="1:10" s="88" customFormat="1" ht="25.5">
      <c r="A84" s="248" t="s">
        <v>0</v>
      </c>
      <c r="B84" s="240"/>
      <c r="C84" s="139" t="s">
        <v>95</v>
      </c>
      <c r="D84" s="140" t="s">
        <v>363</v>
      </c>
      <c r="E84" s="286" t="s">
        <v>305</v>
      </c>
      <c r="F84" s="140" t="s">
        <v>365</v>
      </c>
      <c r="G84" s="241" t="s">
        <v>168</v>
      </c>
      <c r="H84" s="200">
        <v>4092700</v>
      </c>
      <c r="I84" s="201">
        <v>3582994.78</v>
      </c>
      <c r="J84" s="287">
        <f t="shared" si="3"/>
        <v>509705.2200000002</v>
      </c>
    </row>
    <row r="85" spans="1:10" s="88" customFormat="1" ht="26.25" thickBot="1">
      <c r="A85" s="248" t="s">
        <v>263</v>
      </c>
      <c r="B85" s="240"/>
      <c r="C85" s="139" t="s">
        <v>95</v>
      </c>
      <c r="D85" s="140" t="s">
        <v>363</v>
      </c>
      <c r="E85" s="286" t="s">
        <v>305</v>
      </c>
      <c r="F85" s="140" t="s">
        <v>365</v>
      </c>
      <c r="G85" s="241" t="s">
        <v>168</v>
      </c>
      <c r="H85" s="200">
        <v>305083</v>
      </c>
      <c r="I85" s="201">
        <v>0</v>
      </c>
      <c r="J85" s="550">
        <f t="shared" si="3"/>
        <v>305083</v>
      </c>
    </row>
    <row r="86" spans="1:10" s="88" customFormat="1" ht="13.5" thickBot="1">
      <c r="A86" s="281" t="s">
        <v>384</v>
      </c>
      <c r="B86" s="282"/>
      <c r="C86" s="283" t="s">
        <v>95</v>
      </c>
      <c r="D86" s="283" t="s">
        <v>363</v>
      </c>
      <c r="E86" s="283" t="s">
        <v>254</v>
      </c>
      <c r="F86" s="283" t="s">
        <v>233</v>
      </c>
      <c r="G86" s="283" t="s">
        <v>233</v>
      </c>
      <c r="H86" s="284">
        <f>H73+H75+H77</f>
        <v>18529783</v>
      </c>
      <c r="I86" s="284">
        <f>I73+I75+I77</f>
        <v>6647654.709999999</v>
      </c>
      <c r="J86" s="285">
        <f aca="true" t="shared" si="4" ref="J86:J93">H86-I86</f>
        <v>11882128.290000001</v>
      </c>
    </row>
    <row r="87" spans="1:10" s="88" customFormat="1" ht="15" customHeight="1" hidden="1">
      <c r="A87" s="435" t="s">
        <v>406</v>
      </c>
      <c r="B87" s="135"/>
      <c r="C87" s="235"/>
      <c r="D87" s="235"/>
      <c r="E87" s="235"/>
      <c r="F87" s="235"/>
      <c r="G87" s="235"/>
      <c r="H87" s="195"/>
      <c r="I87" s="195"/>
      <c r="J87" s="195"/>
    </row>
    <row r="88" spans="1:10" s="88" customFormat="1" ht="12.75" hidden="1">
      <c r="A88" s="288" t="s">
        <v>181</v>
      </c>
      <c r="B88" s="132"/>
      <c r="C88" s="133" t="s">
        <v>233</v>
      </c>
      <c r="D88" s="133" t="s">
        <v>165</v>
      </c>
      <c r="E88" s="133" t="s">
        <v>182</v>
      </c>
      <c r="F88" s="133" t="s">
        <v>359</v>
      </c>
      <c r="G88" s="133" t="s">
        <v>233</v>
      </c>
      <c r="H88" s="192">
        <f>SUM(H89)</f>
        <v>0</v>
      </c>
      <c r="I88" s="192">
        <f>I89</f>
        <v>0</v>
      </c>
      <c r="J88" s="192">
        <f t="shared" si="4"/>
        <v>0</v>
      </c>
    </row>
    <row r="89" spans="1:10" s="88" customFormat="1" ht="14.25" customHeight="1" hidden="1">
      <c r="A89" s="127" t="s">
        <v>89</v>
      </c>
      <c r="B89" s="144"/>
      <c r="C89" s="150" t="s">
        <v>233</v>
      </c>
      <c r="D89" s="150" t="s">
        <v>165</v>
      </c>
      <c r="E89" s="150" t="s">
        <v>182</v>
      </c>
      <c r="F89" s="150" t="s">
        <v>359</v>
      </c>
      <c r="G89" s="150" t="s">
        <v>247</v>
      </c>
      <c r="H89" s="198">
        <v>0</v>
      </c>
      <c r="I89" s="198">
        <v>0</v>
      </c>
      <c r="J89" s="194">
        <f t="shared" si="4"/>
        <v>0</v>
      </c>
    </row>
    <row r="90" spans="1:10" s="88" customFormat="1" ht="18" customHeight="1" hidden="1">
      <c r="A90" s="115" t="s">
        <v>167</v>
      </c>
      <c r="B90" s="111"/>
      <c r="C90" s="112" t="s">
        <v>233</v>
      </c>
      <c r="D90" s="112" t="s">
        <v>165</v>
      </c>
      <c r="E90" s="112" t="s">
        <v>416</v>
      </c>
      <c r="F90" s="112" t="s">
        <v>365</v>
      </c>
      <c r="G90" s="112" t="s">
        <v>233</v>
      </c>
      <c r="H90" s="130">
        <f>SUM(H91)</f>
        <v>0</v>
      </c>
      <c r="I90" s="130">
        <f>SUM(I91)</f>
        <v>0</v>
      </c>
      <c r="J90" s="130">
        <f t="shared" si="4"/>
        <v>0</v>
      </c>
    </row>
    <row r="91" spans="1:10" s="88" customFormat="1" ht="15" customHeight="1" hidden="1" thickBot="1">
      <c r="A91" s="131" t="s">
        <v>169</v>
      </c>
      <c r="B91" s="280"/>
      <c r="C91" s="241" t="s">
        <v>233</v>
      </c>
      <c r="D91" s="241" t="s">
        <v>165</v>
      </c>
      <c r="E91" s="241" t="s">
        <v>416</v>
      </c>
      <c r="F91" s="241" t="s">
        <v>365</v>
      </c>
      <c r="G91" s="241" t="s">
        <v>168</v>
      </c>
      <c r="H91" s="204">
        <v>0</v>
      </c>
      <c r="I91" s="204">
        <v>0</v>
      </c>
      <c r="J91" s="204">
        <f t="shared" si="4"/>
        <v>0</v>
      </c>
    </row>
    <row r="92" spans="1:10" s="88" customFormat="1" ht="15" customHeight="1" hidden="1" thickBot="1">
      <c r="A92" s="281" t="s">
        <v>166</v>
      </c>
      <c r="B92" s="282"/>
      <c r="C92" s="283" t="s">
        <v>233</v>
      </c>
      <c r="D92" s="283" t="s">
        <v>165</v>
      </c>
      <c r="E92" s="283" t="s">
        <v>254</v>
      </c>
      <c r="F92" s="283" t="s">
        <v>233</v>
      </c>
      <c r="G92" s="283" t="s">
        <v>233</v>
      </c>
      <c r="H92" s="284">
        <f>H88+H90</f>
        <v>0</v>
      </c>
      <c r="I92" s="284">
        <f>I88+I90</f>
        <v>0</v>
      </c>
      <c r="J92" s="285">
        <f t="shared" si="4"/>
        <v>0</v>
      </c>
    </row>
    <row r="93" spans="1:10" s="88" customFormat="1" ht="16.5" thickBot="1">
      <c r="A93" s="279" t="s">
        <v>284</v>
      </c>
      <c r="B93" s="245"/>
      <c r="C93" s="237" t="s">
        <v>95</v>
      </c>
      <c r="D93" s="237" t="s">
        <v>24</v>
      </c>
      <c r="E93" s="237" t="s">
        <v>254</v>
      </c>
      <c r="F93" s="237" t="s">
        <v>233</v>
      </c>
      <c r="G93" s="237" t="s">
        <v>233</v>
      </c>
      <c r="H93" s="238">
        <f>H68+H86+H92</f>
        <v>18529783</v>
      </c>
      <c r="I93" s="238">
        <f>I68+I86+I92</f>
        <v>6647654.709999999</v>
      </c>
      <c r="J93" s="239">
        <f t="shared" si="4"/>
        <v>11882128.290000001</v>
      </c>
    </row>
    <row r="94" spans="1:10" s="88" customFormat="1" ht="13.5" customHeight="1">
      <c r="A94" s="243" t="s">
        <v>378</v>
      </c>
      <c r="B94" s="244"/>
      <c r="C94" s="134"/>
      <c r="D94" s="136"/>
      <c r="E94" s="136"/>
      <c r="F94" s="136"/>
      <c r="G94" s="134"/>
      <c r="H94" s="152"/>
      <c r="I94" s="152"/>
      <c r="J94" s="152"/>
    </row>
    <row r="95" spans="1:10" s="88" customFormat="1" ht="12.75">
      <c r="A95" s="474" t="s">
        <v>387</v>
      </c>
      <c r="B95" s="426"/>
      <c r="C95" s="139"/>
      <c r="D95" s="241"/>
      <c r="E95" s="241"/>
      <c r="F95" s="241"/>
      <c r="G95" s="139"/>
      <c r="H95" s="252"/>
      <c r="I95" s="252"/>
      <c r="J95" s="233"/>
    </row>
    <row r="96" spans="1:10" s="88" customFormat="1" ht="12.75">
      <c r="A96" s="115" t="s">
        <v>198</v>
      </c>
      <c r="B96" s="111"/>
      <c r="C96" s="112" t="s">
        <v>95</v>
      </c>
      <c r="D96" s="112" t="s">
        <v>258</v>
      </c>
      <c r="E96" s="112" t="s">
        <v>405</v>
      </c>
      <c r="F96" s="112" t="s">
        <v>365</v>
      </c>
      <c r="G96" s="112" t="s">
        <v>233</v>
      </c>
      <c r="H96" s="130">
        <f>H98+H101</f>
        <v>3540000</v>
      </c>
      <c r="I96" s="130">
        <f>I98+I101</f>
        <v>784508</v>
      </c>
      <c r="J96" s="130">
        <f aca="true" t="shared" si="5" ref="J96:J106">H96-I96</f>
        <v>2755492</v>
      </c>
    </row>
    <row r="97" spans="1:10" s="88" customFormat="1" ht="12.75">
      <c r="A97" s="214" t="s">
        <v>417</v>
      </c>
      <c r="B97" s="215"/>
      <c r="C97" s="53" t="s">
        <v>95</v>
      </c>
      <c r="D97" s="53" t="s">
        <v>258</v>
      </c>
      <c r="E97" s="53" t="s">
        <v>119</v>
      </c>
      <c r="F97" s="53" t="s">
        <v>365</v>
      </c>
      <c r="G97" s="112" t="s">
        <v>233</v>
      </c>
      <c r="H97" s="130">
        <f>SUM(H98)</f>
        <v>3500000</v>
      </c>
      <c r="I97" s="130">
        <f>SUM(I98)</f>
        <v>784508</v>
      </c>
      <c r="J97" s="192">
        <f>H97-I97</f>
        <v>2715492</v>
      </c>
    </row>
    <row r="98" spans="1:10" s="88" customFormat="1" ht="15.75" customHeight="1">
      <c r="A98" s="129" t="s">
        <v>197</v>
      </c>
      <c r="B98" s="30"/>
      <c r="C98" s="71" t="s">
        <v>95</v>
      </c>
      <c r="D98" s="76" t="s">
        <v>258</v>
      </c>
      <c r="E98" s="76" t="s">
        <v>306</v>
      </c>
      <c r="F98" s="76" t="s">
        <v>365</v>
      </c>
      <c r="G98" s="72" t="s">
        <v>168</v>
      </c>
      <c r="H98" s="190">
        <v>3500000</v>
      </c>
      <c r="I98" s="193">
        <v>784508</v>
      </c>
      <c r="J98" s="152">
        <f t="shared" si="5"/>
        <v>2715492</v>
      </c>
    </row>
    <row r="99" spans="1:10" s="88" customFormat="1" ht="26.25" customHeight="1">
      <c r="A99" s="129" t="s">
        <v>43</v>
      </c>
      <c r="B99" s="30"/>
      <c r="C99" s="71" t="s">
        <v>95</v>
      </c>
      <c r="D99" s="76" t="s">
        <v>258</v>
      </c>
      <c r="E99" s="76" t="s">
        <v>446</v>
      </c>
      <c r="F99" s="76" t="s">
        <v>98</v>
      </c>
      <c r="G99" s="72" t="s">
        <v>245</v>
      </c>
      <c r="H99" s="193">
        <v>1164100</v>
      </c>
      <c r="I99" s="193">
        <v>737264.95</v>
      </c>
      <c r="J99" s="152">
        <f t="shared" si="5"/>
        <v>426835.05000000005</v>
      </c>
    </row>
    <row r="100" spans="1:10" s="88" customFormat="1" ht="24.75" customHeight="1">
      <c r="A100" s="214" t="s">
        <v>418</v>
      </c>
      <c r="B100" s="215"/>
      <c r="C100" s="53" t="s">
        <v>95</v>
      </c>
      <c r="D100" s="53" t="s">
        <v>258</v>
      </c>
      <c r="E100" s="53" t="s">
        <v>121</v>
      </c>
      <c r="F100" s="53" t="s">
        <v>365</v>
      </c>
      <c r="G100" s="112" t="s">
        <v>233</v>
      </c>
      <c r="H100" s="130">
        <f>SUM(H101)</f>
        <v>40000</v>
      </c>
      <c r="I100" s="130">
        <f>SUM(I101)</f>
        <v>0</v>
      </c>
      <c r="J100" s="192">
        <f>H100-I100</f>
        <v>40000</v>
      </c>
    </row>
    <row r="101" spans="1:10" s="88" customFormat="1" ht="12.75" customHeight="1" thickBot="1">
      <c r="A101" s="129" t="s">
        <v>197</v>
      </c>
      <c r="B101" s="30"/>
      <c r="C101" s="71" t="s">
        <v>95</v>
      </c>
      <c r="D101" s="76" t="s">
        <v>258</v>
      </c>
      <c r="E101" s="76" t="s">
        <v>120</v>
      </c>
      <c r="F101" s="76" t="s">
        <v>365</v>
      </c>
      <c r="G101" s="72" t="s">
        <v>168</v>
      </c>
      <c r="H101" s="193">
        <v>40000</v>
      </c>
      <c r="I101" s="193">
        <v>0</v>
      </c>
      <c r="J101" s="152">
        <f t="shared" si="5"/>
        <v>40000</v>
      </c>
    </row>
    <row r="102" spans="1:10" s="88" customFormat="1" ht="14.25" customHeight="1" hidden="1">
      <c r="A102" s="214" t="s">
        <v>422</v>
      </c>
      <c r="B102" s="114"/>
      <c r="C102" s="112" t="s">
        <v>233</v>
      </c>
      <c r="D102" s="112" t="s">
        <v>258</v>
      </c>
      <c r="E102" s="112" t="s">
        <v>419</v>
      </c>
      <c r="F102" s="112" t="s">
        <v>365</v>
      </c>
      <c r="G102" s="112" t="s">
        <v>233</v>
      </c>
      <c r="H102" s="130">
        <f>SUM(H103)</f>
        <v>0</v>
      </c>
      <c r="I102" s="130">
        <f>SUM(I103)</f>
        <v>0</v>
      </c>
      <c r="J102" s="192">
        <f>H102-I102</f>
        <v>0</v>
      </c>
    </row>
    <row r="103" spans="1:10" s="88" customFormat="1" ht="20.25" customHeight="1" hidden="1">
      <c r="A103" s="129" t="s">
        <v>111</v>
      </c>
      <c r="B103" s="30"/>
      <c r="C103" s="71" t="s">
        <v>233</v>
      </c>
      <c r="D103" s="76" t="s">
        <v>258</v>
      </c>
      <c r="E103" s="76" t="s">
        <v>419</v>
      </c>
      <c r="F103" s="76" t="s">
        <v>365</v>
      </c>
      <c r="G103" s="72" t="s">
        <v>168</v>
      </c>
      <c r="H103" s="193">
        <v>0</v>
      </c>
      <c r="I103" s="193">
        <v>0</v>
      </c>
      <c r="J103" s="152">
        <f t="shared" si="5"/>
        <v>0</v>
      </c>
    </row>
    <row r="104" spans="1:10" s="88" customFormat="1" ht="19.5" customHeight="1" hidden="1">
      <c r="A104" s="214" t="s">
        <v>420</v>
      </c>
      <c r="B104" s="114"/>
      <c r="C104" s="112" t="s">
        <v>233</v>
      </c>
      <c r="D104" s="112" t="s">
        <v>258</v>
      </c>
      <c r="E104" s="112" t="s">
        <v>423</v>
      </c>
      <c r="F104" s="112" t="s">
        <v>365</v>
      </c>
      <c r="G104" s="112" t="s">
        <v>233</v>
      </c>
      <c r="H104" s="130">
        <f>SUM(H105)</f>
        <v>0</v>
      </c>
      <c r="I104" s="130">
        <f>SUM(I105)</f>
        <v>0</v>
      </c>
      <c r="J104" s="192">
        <f>H104-I104</f>
        <v>0</v>
      </c>
    </row>
    <row r="105" spans="1:10" s="88" customFormat="1" ht="27.75" customHeight="1" hidden="1" thickBot="1">
      <c r="A105" s="248" t="s">
        <v>110</v>
      </c>
      <c r="B105" s="289"/>
      <c r="C105" s="139" t="s">
        <v>233</v>
      </c>
      <c r="D105" s="140" t="s">
        <v>258</v>
      </c>
      <c r="E105" s="140" t="s">
        <v>423</v>
      </c>
      <c r="F105" s="140" t="s">
        <v>365</v>
      </c>
      <c r="G105" s="286" t="s">
        <v>168</v>
      </c>
      <c r="H105" s="201">
        <v>0</v>
      </c>
      <c r="I105" s="200">
        <v>0</v>
      </c>
      <c r="J105" s="233">
        <f t="shared" si="5"/>
        <v>0</v>
      </c>
    </row>
    <row r="106" spans="1:10" s="88" customFormat="1" ht="15" customHeight="1" thickBot="1">
      <c r="A106" s="281" t="s">
        <v>259</v>
      </c>
      <c r="B106" s="282"/>
      <c r="C106" s="283" t="s">
        <v>95</v>
      </c>
      <c r="D106" s="283" t="s">
        <v>258</v>
      </c>
      <c r="E106" s="283" t="s">
        <v>254</v>
      </c>
      <c r="F106" s="283" t="s">
        <v>233</v>
      </c>
      <c r="G106" s="283" t="s">
        <v>233</v>
      </c>
      <c r="H106" s="284">
        <f>H98+H99+H101</f>
        <v>4704100</v>
      </c>
      <c r="I106" s="284">
        <f>I98+I99+I101</f>
        <v>1521772.95</v>
      </c>
      <c r="J106" s="285">
        <f t="shared" si="5"/>
        <v>3182327.05</v>
      </c>
    </row>
    <row r="107" spans="1:10" s="88" customFormat="1" ht="15.75" customHeight="1">
      <c r="A107" s="290" t="s">
        <v>388</v>
      </c>
      <c r="B107" s="290"/>
      <c r="C107" s="134"/>
      <c r="D107" s="291"/>
      <c r="E107" s="291"/>
      <c r="F107" s="291"/>
      <c r="G107" s="291"/>
      <c r="H107" s="195"/>
      <c r="I107" s="195"/>
      <c r="J107" s="195"/>
    </row>
    <row r="108" spans="1:10" s="88" customFormat="1" ht="38.25" customHeight="1" hidden="1">
      <c r="A108" s="115" t="s">
        <v>104</v>
      </c>
      <c r="B108" s="111"/>
      <c r="C108" s="112" t="s">
        <v>233</v>
      </c>
      <c r="D108" s="112" t="s">
        <v>260</v>
      </c>
      <c r="E108" s="112" t="s">
        <v>99</v>
      </c>
      <c r="F108" s="112" t="s">
        <v>368</v>
      </c>
      <c r="G108" s="112" t="s">
        <v>233</v>
      </c>
      <c r="H108" s="417">
        <f>H109+H111</f>
        <v>0</v>
      </c>
      <c r="I108" s="130">
        <f>I109+I111</f>
        <v>0</v>
      </c>
      <c r="J108" s="192">
        <f>H108-I108</f>
        <v>0</v>
      </c>
    </row>
    <row r="109" spans="1:10" s="88" customFormat="1" ht="13.5" customHeight="1" hidden="1">
      <c r="A109" s="213" t="s">
        <v>191</v>
      </c>
      <c r="B109" s="111"/>
      <c r="C109" s="112" t="s">
        <v>233</v>
      </c>
      <c r="D109" s="112" t="s">
        <v>260</v>
      </c>
      <c r="E109" s="112" t="s">
        <v>170</v>
      </c>
      <c r="F109" s="112" t="s">
        <v>368</v>
      </c>
      <c r="G109" s="112" t="s">
        <v>233</v>
      </c>
      <c r="H109" s="130">
        <f>SUM(H110)</f>
        <v>0</v>
      </c>
      <c r="I109" s="130">
        <f>SUM(I110)</f>
        <v>0</v>
      </c>
      <c r="J109" s="130">
        <f aca="true" t="shared" si="6" ref="J109:J123">H109-I109</f>
        <v>0</v>
      </c>
    </row>
    <row r="110" spans="1:10" s="88" customFormat="1" ht="17.25" customHeight="1" hidden="1">
      <c r="A110" s="129" t="s">
        <v>91</v>
      </c>
      <c r="B110" s="135"/>
      <c r="C110" s="134" t="s">
        <v>233</v>
      </c>
      <c r="D110" s="136" t="s">
        <v>260</v>
      </c>
      <c r="E110" s="136" t="s">
        <v>170</v>
      </c>
      <c r="F110" s="136" t="s">
        <v>368</v>
      </c>
      <c r="G110" s="136" t="s">
        <v>257</v>
      </c>
      <c r="H110" s="196">
        <v>0</v>
      </c>
      <c r="I110" s="196">
        <v>0</v>
      </c>
      <c r="J110" s="196">
        <f t="shared" si="6"/>
        <v>0</v>
      </c>
    </row>
    <row r="111" spans="1:10" s="88" customFormat="1" ht="16.5" customHeight="1" hidden="1">
      <c r="A111" s="213" t="s">
        <v>50</v>
      </c>
      <c r="B111" s="132"/>
      <c r="C111" s="133" t="s">
        <v>233</v>
      </c>
      <c r="D111" s="133" t="s">
        <v>260</v>
      </c>
      <c r="E111" s="133" t="s">
        <v>261</v>
      </c>
      <c r="F111" s="133" t="s">
        <v>368</v>
      </c>
      <c r="G111" s="133" t="s">
        <v>233</v>
      </c>
      <c r="H111" s="192">
        <f>SUM(H112)</f>
        <v>0</v>
      </c>
      <c r="I111" s="192">
        <f>SUM(I112)</f>
        <v>0</v>
      </c>
      <c r="J111" s="192">
        <f t="shared" si="6"/>
        <v>0</v>
      </c>
    </row>
    <row r="112" spans="1:10" s="88" customFormat="1" ht="30" customHeight="1" hidden="1">
      <c r="A112" s="248" t="s">
        <v>91</v>
      </c>
      <c r="B112" s="240"/>
      <c r="C112" s="139" t="s">
        <v>233</v>
      </c>
      <c r="D112" s="140" t="s">
        <v>260</v>
      </c>
      <c r="E112" s="140" t="s">
        <v>261</v>
      </c>
      <c r="F112" s="140" t="s">
        <v>368</v>
      </c>
      <c r="G112" s="140" t="s">
        <v>257</v>
      </c>
      <c r="H112" s="201">
        <v>0</v>
      </c>
      <c r="I112" s="201">
        <v>0</v>
      </c>
      <c r="J112" s="233">
        <f t="shared" si="6"/>
        <v>0</v>
      </c>
    </row>
    <row r="113" spans="1:10" s="88" customFormat="1" ht="38.25">
      <c r="A113" s="475" t="s">
        <v>424</v>
      </c>
      <c r="B113" s="132"/>
      <c r="C113" s="133" t="s">
        <v>95</v>
      </c>
      <c r="D113" s="133" t="s">
        <v>260</v>
      </c>
      <c r="E113" s="133" t="s">
        <v>122</v>
      </c>
      <c r="F113" s="133" t="s">
        <v>365</v>
      </c>
      <c r="G113" s="133" t="s">
        <v>233</v>
      </c>
      <c r="H113" s="192">
        <f>SUM(H114:H114)</f>
        <v>1000000</v>
      </c>
      <c r="I113" s="476">
        <f>SUM(I114:I114)</f>
        <v>333200</v>
      </c>
      <c r="J113" s="192">
        <f t="shared" si="6"/>
        <v>666800</v>
      </c>
    </row>
    <row r="114" spans="1:10" s="88" customFormat="1" ht="13.5" customHeight="1" thickBot="1">
      <c r="A114" s="248" t="s">
        <v>197</v>
      </c>
      <c r="B114" s="280"/>
      <c r="C114" s="139" t="s">
        <v>95</v>
      </c>
      <c r="D114" s="241" t="s">
        <v>260</v>
      </c>
      <c r="E114" s="241" t="s">
        <v>123</v>
      </c>
      <c r="F114" s="241" t="s">
        <v>365</v>
      </c>
      <c r="G114" s="241" t="s">
        <v>168</v>
      </c>
      <c r="H114" s="204">
        <v>1000000</v>
      </c>
      <c r="I114" s="292">
        <v>333200</v>
      </c>
      <c r="J114" s="242">
        <f>H114-I114</f>
        <v>666800</v>
      </c>
    </row>
    <row r="115" spans="1:10" s="88" customFormat="1" ht="13.5" thickBot="1">
      <c r="A115" s="293" t="s">
        <v>262</v>
      </c>
      <c r="B115" s="282"/>
      <c r="C115" s="283" t="s">
        <v>95</v>
      </c>
      <c r="D115" s="283" t="s">
        <v>260</v>
      </c>
      <c r="E115" s="283" t="s">
        <v>254</v>
      </c>
      <c r="F115" s="283" t="s">
        <v>233</v>
      </c>
      <c r="G115" s="283" t="s">
        <v>233</v>
      </c>
      <c r="H115" s="284">
        <f>H108+H113</f>
        <v>1000000</v>
      </c>
      <c r="I115" s="284">
        <f>I108+I113</f>
        <v>333200</v>
      </c>
      <c r="J115" s="285">
        <f t="shared" si="6"/>
        <v>666800</v>
      </c>
    </row>
    <row r="116" spans="1:10" s="88" customFormat="1" ht="13.5" customHeight="1">
      <c r="A116" s="135" t="s">
        <v>389</v>
      </c>
      <c r="B116" s="135"/>
      <c r="C116" s="134"/>
      <c r="D116" s="235"/>
      <c r="E116" s="235"/>
      <c r="F116" s="235"/>
      <c r="G116" s="235"/>
      <c r="H116" s="195"/>
      <c r="I116" s="195"/>
      <c r="J116" s="195"/>
    </row>
    <row r="117" spans="1:10" s="88" customFormat="1" ht="10.5" customHeight="1" hidden="1">
      <c r="A117" s="218" t="s">
        <v>264</v>
      </c>
      <c r="B117" s="219"/>
      <c r="C117" s="220" t="s">
        <v>233</v>
      </c>
      <c r="D117" s="220" t="s">
        <v>265</v>
      </c>
      <c r="E117" s="220" t="s">
        <v>266</v>
      </c>
      <c r="F117" s="220" t="s">
        <v>359</v>
      </c>
      <c r="G117" s="220" t="s">
        <v>233</v>
      </c>
      <c r="H117" s="221">
        <f>SUM(H118:H120)</f>
        <v>0</v>
      </c>
      <c r="I117" s="221">
        <f>SUM(I118:I120)</f>
        <v>0</v>
      </c>
      <c r="J117" s="221">
        <f t="shared" si="6"/>
        <v>0</v>
      </c>
    </row>
    <row r="118" spans="1:10" s="88" customFormat="1" ht="14.25" customHeight="1" hidden="1">
      <c r="A118" s="30" t="s">
        <v>242</v>
      </c>
      <c r="B118" s="30"/>
      <c r="C118" s="71" t="s">
        <v>233</v>
      </c>
      <c r="D118" s="76" t="s">
        <v>265</v>
      </c>
      <c r="E118" s="76" t="s">
        <v>266</v>
      </c>
      <c r="F118" s="76" t="s">
        <v>359</v>
      </c>
      <c r="G118" s="72" t="s">
        <v>243</v>
      </c>
      <c r="H118" s="190">
        <v>0</v>
      </c>
      <c r="I118" s="190">
        <v>0</v>
      </c>
      <c r="J118" s="194">
        <f t="shared" si="6"/>
        <v>0</v>
      </c>
    </row>
    <row r="119" spans="1:10" s="88" customFormat="1" ht="15" customHeight="1" hidden="1">
      <c r="A119" s="128" t="s">
        <v>89</v>
      </c>
      <c r="B119" s="28"/>
      <c r="C119" s="71" t="s">
        <v>233</v>
      </c>
      <c r="D119" s="76" t="s">
        <v>265</v>
      </c>
      <c r="E119" s="76" t="s">
        <v>266</v>
      </c>
      <c r="F119" s="76" t="s">
        <v>359</v>
      </c>
      <c r="G119" s="72" t="s">
        <v>245</v>
      </c>
      <c r="H119" s="190">
        <v>0</v>
      </c>
      <c r="I119" s="190">
        <v>0</v>
      </c>
      <c r="J119" s="194">
        <f t="shared" si="6"/>
        <v>0</v>
      </c>
    </row>
    <row r="120" spans="1:10" s="88" customFormat="1" ht="20.25" customHeight="1" hidden="1">
      <c r="A120" s="477" t="s">
        <v>89</v>
      </c>
      <c r="B120" s="240"/>
      <c r="C120" s="139" t="s">
        <v>233</v>
      </c>
      <c r="D120" s="140" t="s">
        <v>265</v>
      </c>
      <c r="E120" s="140" t="s">
        <v>266</v>
      </c>
      <c r="F120" s="140" t="s">
        <v>359</v>
      </c>
      <c r="G120" s="286" t="s">
        <v>247</v>
      </c>
      <c r="H120" s="200">
        <v>0</v>
      </c>
      <c r="I120" s="200">
        <v>0</v>
      </c>
      <c r="J120" s="194">
        <f t="shared" si="6"/>
        <v>0</v>
      </c>
    </row>
    <row r="121" spans="1:10" s="88" customFormat="1" ht="16.5" customHeight="1">
      <c r="A121" s="555" t="s">
        <v>154</v>
      </c>
      <c r="B121" s="492"/>
      <c r="C121" s="112" t="s">
        <v>95</v>
      </c>
      <c r="D121" s="112" t="s">
        <v>265</v>
      </c>
      <c r="E121" s="112" t="s">
        <v>112</v>
      </c>
      <c r="F121" s="112" t="s">
        <v>233</v>
      </c>
      <c r="G121" s="112" t="s">
        <v>233</v>
      </c>
      <c r="H121" s="130">
        <f>SUM(H122:H123)</f>
        <v>61998</v>
      </c>
      <c r="I121" s="130">
        <f>SUM(I122:I123)</f>
        <v>61998</v>
      </c>
      <c r="J121" s="130">
        <f t="shared" si="6"/>
        <v>0</v>
      </c>
    </row>
    <row r="122" spans="1:10" s="88" customFormat="1" ht="25.5" customHeight="1">
      <c r="A122" s="493" t="s">
        <v>150</v>
      </c>
      <c r="B122" s="494"/>
      <c r="C122" s="71" t="s">
        <v>95</v>
      </c>
      <c r="D122" s="42" t="s">
        <v>265</v>
      </c>
      <c r="E122" s="42" t="s">
        <v>112</v>
      </c>
      <c r="F122" s="42" t="s">
        <v>359</v>
      </c>
      <c r="G122" s="71" t="s">
        <v>245</v>
      </c>
      <c r="H122" s="191">
        <v>59998</v>
      </c>
      <c r="I122" s="191">
        <v>59998</v>
      </c>
      <c r="J122" s="151">
        <f t="shared" si="6"/>
        <v>0</v>
      </c>
    </row>
    <row r="123" spans="1:10" s="88" customFormat="1" ht="12.75" customHeight="1" thickBot="1">
      <c r="A123" s="556" t="s">
        <v>113</v>
      </c>
      <c r="B123" s="557"/>
      <c r="C123" s="139" t="s">
        <v>95</v>
      </c>
      <c r="D123" s="241" t="s">
        <v>265</v>
      </c>
      <c r="E123" s="241" t="s">
        <v>112</v>
      </c>
      <c r="F123" s="241" t="s">
        <v>364</v>
      </c>
      <c r="G123" s="139" t="s">
        <v>249</v>
      </c>
      <c r="H123" s="252">
        <v>2000</v>
      </c>
      <c r="I123" s="252">
        <v>2000</v>
      </c>
      <c r="J123" s="204">
        <f t="shared" si="6"/>
        <v>0</v>
      </c>
    </row>
    <row r="124" spans="1:10" s="88" customFormat="1" ht="13.5" thickBot="1">
      <c r="A124" s="559" t="s">
        <v>156</v>
      </c>
      <c r="B124" s="560"/>
      <c r="C124" s="299" t="s">
        <v>95</v>
      </c>
      <c r="D124" s="299" t="s">
        <v>265</v>
      </c>
      <c r="E124" s="561" t="s">
        <v>405</v>
      </c>
      <c r="F124" s="561">
        <v>540</v>
      </c>
      <c r="G124" s="299" t="s">
        <v>233</v>
      </c>
      <c r="H124" s="300">
        <f>H125+H127+H129+H131+H133</f>
        <v>11316100</v>
      </c>
      <c r="I124" s="300">
        <f>I125+I127+I129+I131+I133</f>
        <v>6982460.02</v>
      </c>
      <c r="J124" s="301">
        <f aca="true" t="shared" si="7" ref="J124:J138">H124-I124</f>
        <v>4333639.98</v>
      </c>
    </row>
    <row r="125" spans="1:10" s="88" customFormat="1" ht="12.75">
      <c r="A125" s="558" t="s">
        <v>199</v>
      </c>
      <c r="B125" s="473"/>
      <c r="C125" s="133" t="s">
        <v>95</v>
      </c>
      <c r="D125" s="133" t="s">
        <v>265</v>
      </c>
      <c r="E125" s="133" t="s">
        <v>124</v>
      </c>
      <c r="F125" s="133" t="s">
        <v>365</v>
      </c>
      <c r="G125" s="133" t="s">
        <v>233</v>
      </c>
      <c r="H125" s="192">
        <f>H126</f>
        <v>7100000</v>
      </c>
      <c r="I125" s="192">
        <f>I126</f>
        <v>5070361.42</v>
      </c>
      <c r="J125" s="192">
        <f t="shared" si="7"/>
        <v>2029638.58</v>
      </c>
    </row>
    <row r="126" spans="1:10" s="88" customFormat="1" ht="25.5">
      <c r="A126" s="129" t="s">
        <v>8</v>
      </c>
      <c r="B126" s="30"/>
      <c r="C126" s="71" t="s">
        <v>95</v>
      </c>
      <c r="D126" s="76" t="s">
        <v>265</v>
      </c>
      <c r="E126" s="76" t="s">
        <v>125</v>
      </c>
      <c r="F126" s="76" t="s">
        <v>365</v>
      </c>
      <c r="G126" s="72" t="s">
        <v>168</v>
      </c>
      <c r="H126" s="190">
        <v>7100000</v>
      </c>
      <c r="I126" s="193">
        <v>5070361.42</v>
      </c>
      <c r="J126" s="152">
        <f t="shared" si="7"/>
        <v>2029638.58</v>
      </c>
    </row>
    <row r="127" spans="1:10" s="88" customFormat="1" ht="15.75" customHeight="1">
      <c r="A127" s="213" t="s">
        <v>425</v>
      </c>
      <c r="B127" s="215"/>
      <c r="C127" s="53" t="s">
        <v>95</v>
      </c>
      <c r="D127" s="53" t="s">
        <v>265</v>
      </c>
      <c r="E127" s="53" t="s">
        <v>427</v>
      </c>
      <c r="F127" s="53" t="s">
        <v>365</v>
      </c>
      <c r="G127" s="53" t="s">
        <v>233</v>
      </c>
      <c r="H127" s="54">
        <f>SUM(H128)</f>
        <v>1400000</v>
      </c>
      <c r="I127" s="54">
        <f>SUM(I128)</f>
        <v>714110.04</v>
      </c>
      <c r="J127" s="216">
        <f t="shared" si="7"/>
        <v>685889.96</v>
      </c>
    </row>
    <row r="128" spans="1:10" s="88" customFormat="1" ht="14.25" customHeight="1">
      <c r="A128" s="129" t="s">
        <v>197</v>
      </c>
      <c r="B128" s="30"/>
      <c r="C128" s="71" t="s">
        <v>95</v>
      </c>
      <c r="D128" s="76" t="s">
        <v>265</v>
      </c>
      <c r="E128" s="76" t="s">
        <v>427</v>
      </c>
      <c r="F128" s="76" t="s">
        <v>365</v>
      </c>
      <c r="G128" s="72" t="s">
        <v>168</v>
      </c>
      <c r="H128" s="190">
        <v>1400000</v>
      </c>
      <c r="I128" s="193">
        <v>714110.04</v>
      </c>
      <c r="J128" s="152">
        <f t="shared" si="7"/>
        <v>685889.96</v>
      </c>
    </row>
    <row r="129" spans="1:10" s="88" customFormat="1" ht="12.75">
      <c r="A129" s="137" t="s">
        <v>171</v>
      </c>
      <c r="B129" s="114"/>
      <c r="C129" s="112" t="s">
        <v>95</v>
      </c>
      <c r="D129" s="112" t="s">
        <v>265</v>
      </c>
      <c r="E129" s="112" t="s">
        <v>126</v>
      </c>
      <c r="F129" s="112" t="s">
        <v>365</v>
      </c>
      <c r="G129" s="112" t="s">
        <v>233</v>
      </c>
      <c r="H129" s="130">
        <f>SUM(H130)</f>
        <v>400000</v>
      </c>
      <c r="I129" s="130">
        <f>SUM(I130)</f>
        <v>59840</v>
      </c>
      <c r="J129" s="130">
        <f t="shared" si="7"/>
        <v>340160</v>
      </c>
    </row>
    <row r="130" spans="1:10" s="88" customFormat="1" ht="25.5">
      <c r="A130" s="129" t="s">
        <v>9</v>
      </c>
      <c r="B130" s="30"/>
      <c r="C130" s="71" t="s">
        <v>95</v>
      </c>
      <c r="D130" s="76" t="s">
        <v>265</v>
      </c>
      <c r="E130" s="76" t="s">
        <v>126</v>
      </c>
      <c r="F130" s="76" t="s">
        <v>365</v>
      </c>
      <c r="G130" s="72" t="s">
        <v>168</v>
      </c>
      <c r="H130" s="190">
        <v>400000</v>
      </c>
      <c r="I130" s="193">
        <v>59840</v>
      </c>
      <c r="J130" s="152">
        <f t="shared" si="7"/>
        <v>340160</v>
      </c>
    </row>
    <row r="131" spans="1:10" s="88" customFormat="1" ht="12.75">
      <c r="A131" s="114" t="s">
        <v>172</v>
      </c>
      <c r="B131" s="141"/>
      <c r="C131" s="126" t="s">
        <v>95</v>
      </c>
      <c r="D131" s="126" t="s">
        <v>265</v>
      </c>
      <c r="E131" s="126" t="s">
        <v>127</v>
      </c>
      <c r="F131" s="126" t="s">
        <v>365</v>
      </c>
      <c r="G131" s="126" t="s">
        <v>233</v>
      </c>
      <c r="H131" s="199">
        <f>SUM(H132)</f>
        <v>600000</v>
      </c>
      <c r="I131" s="199">
        <f>SUM(I132)</f>
        <v>100324.42</v>
      </c>
      <c r="J131" s="130">
        <f t="shared" si="7"/>
        <v>499675.58</v>
      </c>
    </row>
    <row r="132" spans="1:10" s="88" customFormat="1" ht="25.5">
      <c r="A132" s="129" t="s">
        <v>10</v>
      </c>
      <c r="B132" s="265"/>
      <c r="C132" s="71" t="s">
        <v>95</v>
      </c>
      <c r="D132" s="76" t="s">
        <v>265</v>
      </c>
      <c r="E132" s="76" t="s">
        <v>127</v>
      </c>
      <c r="F132" s="76" t="s">
        <v>365</v>
      </c>
      <c r="G132" s="76" t="s">
        <v>168</v>
      </c>
      <c r="H132" s="190">
        <v>600000</v>
      </c>
      <c r="I132" s="193">
        <v>100324.42</v>
      </c>
      <c r="J132" s="191">
        <f t="shared" si="7"/>
        <v>499675.58</v>
      </c>
    </row>
    <row r="133" spans="1:10" s="88" customFormat="1" ht="25.5">
      <c r="A133" s="217" t="s">
        <v>157</v>
      </c>
      <c r="B133" s="114"/>
      <c r="C133" s="112" t="s">
        <v>95</v>
      </c>
      <c r="D133" s="112" t="s">
        <v>265</v>
      </c>
      <c r="E133" s="116">
        <v>9902914</v>
      </c>
      <c r="F133" s="116">
        <v>540</v>
      </c>
      <c r="G133" s="112" t="s">
        <v>233</v>
      </c>
      <c r="H133" s="130">
        <f>SUM(H134)</f>
        <v>1816100</v>
      </c>
      <c r="I133" s="130">
        <f>SUM(I134)</f>
        <v>1037824.14</v>
      </c>
      <c r="J133" s="130">
        <f t="shared" si="7"/>
        <v>778275.86</v>
      </c>
    </row>
    <row r="134" spans="1:10" s="88" customFormat="1" ht="25.5">
      <c r="A134" s="129" t="s">
        <v>11</v>
      </c>
      <c r="B134" s="30"/>
      <c r="C134" s="71" t="s">
        <v>95</v>
      </c>
      <c r="D134" s="76" t="s">
        <v>265</v>
      </c>
      <c r="E134" s="77">
        <v>9902914</v>
      </c>
      <c r="F134" s="77">
        <v>540</v>
      </c>
      <c r="G134" s="72" t="s">
        <v>168</v>
      </c>
      <c r="H134" s="193">
        <v>1816100</v>
      </c>
      <c r="I134" s="193">
        <v>1037824.14</v>
      </c>
      <c r="J134" s="152">
        <f t="shared" si="7"/>
        <v>778275.86</v>
      </c>
    </row>
    <row r="135" spans="1:10" s="88" customFormat="1" ht="16.5" customHeight="1">
      <c r="A135" s="224" t="s">
        <v>51</v>
      </c>
      <c r="B135" s="225"/>
      <c r="C135" s="226" t="s">
        <v>95</v>
      </c>
      <c r="D135" s="226" t="s">
        <v>265</v>
      </c>
      <c r="E135" s="227">
        <v>9902790</v>
      </c>
      <c r="F135" s="227">
        <v>244</v>
      </c>
      <c r="G135" s="226" t="s">
        <v>233</v>
      </c>
      <c r="H135" s="228">
        <f>H136+H137+H138+H139+H140+H141+H142</f>
        <v>334300</v>
      </c>
      <c r="I135" s="228">
        <f>SUM(I136:I142)</f>
        <v>286536</v>
      </c>
      <c r="J135" s="221">
        <f t="shared" si="7"/>
        <v>47764</v>
      </c>
    </row>
    <row r="136" spans="1:10" s="88" customFormat="1" ht="18" customHeight="1" hidden="1">
      <c r="A136" s="147" t="s">
        <v>240</v>
      </c>
      <c r="B136" s="145"/>
      <c r="C136" s="146" t="s">
        <v>233</v>
      </c>
      <c r="D136" s="148" t="s">
        <v>265</v>
      </c>
      <c r="E136" s="149">
        <v>6000500</v>
      </c>
      <c r="F136" s="149">
        <v>244</v>
      </c>
      <c r="G136" s="148" t="s">
        <v>241</v>
      </c>
      <c r="H136" s="202">
        <v>0</v>
      </c>
      <c r="I136" s="203">
        <v>0</v>
      </c>
      <c r="J136" s="151">
        <f t="shared" si="7"/>
        <v>0</v>
      </c>
    </row>
    <row r="137" spans="1:10" s="88" customFormat="1" ht="16.5" customHeight="1" hidden="1">
      <c r="A137" s="30" t="s">
        <v>244</v>
      </c>
      <c r="B137" s="118"/>
      <c r="C137" s="71" t="s">
        <v>233</v>
      </c>
      <c r="D137" s="42" t="s">
        <v>265</v>
      </c>
      <c r="E137" s="74">
        <v>6000500</v>
      </c>
      <c r="F137" s="74">
        <v>244</v>
      </c>
      <c r="G137" s="42" t="s">
        <v>245</v>
      </c>
      <c r="H137" s="151">
        <v>0</v>
      </c>
      <c r="I137" s="151">
        <v>0</v>
      </c>
      <c r="J137" s="151">
        <f t="shared" si="7"/>
        <v>0</v>
      </c>
    </row>
    <row r="138" spans="1:10" s="88" customFormat="1" ht="18" customHeight="1" hidden="1">
      <c r="A138" s="30" t="s">
        <v>246</v>
      </c>
      <c r="B138" s="118"/>
      <c r="C138" s="71" t="s">
        <v>233</v>
      </c>
      <c r="D138" s="42" t="s">
        <v>265</v>
      </c>
      <c r="E138" s="74">
        <v>6000500</v>
      </c>
      <c r="F138" s="74">
        <v>244</v>
      </c>
      <c r="G138" s="42" t="s">
        <v>247</v>
      </c>
      <c r="H138" s="151">
        <v>0</v>
      </c>
      <c r="I138" s="151">
        <v>0</v>
      </c>
      <c r="J138" s="196">
        <f t="shared" si="7"/>
        <v>0</v>
      </c>
    </row>
    <row r="139" spans="1:10" s="88" customFormat="1" ht="19.5" customHeight="1" hidden="1">
      <c r="A139" s="31" t="s">
        <v>248</v>
      </c>
      <c r="B139" s="31"/>
      <c r="C139" s="71" t="s">
        <v>233</v>
      </c>
      <c r="D139" s="76" t="s">
        <v>265</v>
      </c>
      <c r="E139" s="77">
        <v>6000500</v>
      </c>
      <c r="F139" s="77">
        <v>244</v>
      </c>
      <c r="G139" s="73">
        <v>290</v>
      </c>
      <c r="H139" s="193">
        <v>0</v>
      </c>
      <c r="I139" s="190">
        <v>0</v>
      </c>
      <c r="J139" s="152">
        <f aca="true" t="shared" si="8" ref="J139:J144">H139-I139</f>
        <v>0</v>
      </c>
    </row>
    <row r="140" spans="1:10" s="88" customFormat="1" ht="17.25" customHeight="1" thickBot="1">
      <c r="A140" s="30" t="s">
        <v>83</v>
      </c>
      <c r="B140" s="31"/>
      <c r="C140" s="71" t="s">
        <v>95</v>
      </c>
      <c r="D140" s="76" t="s">
        <v>265</v>
      </c>
      <c r="E140" s="77">
        <v>9902790</v>
      </c>
      <c r="F140" s="77">
        <v>244</v>
      </c>
      <c r="G140" s="73">
        <v>310</v>
      </c>
      <c r="H140" s="193">
        <v>334300</v>
      </c>
      <c r="I140" s="190">
        <v>286536</v>
      </c>
      <c r="J140" s="152">
        <f t="shared" si="8"/>
        <v>47764</v>
      </c>
    </row>
    <row r="141" spans="1:10" s="88" customFormat="1" ht="9" customHeight="1" hidden="1">
      <c r="A141" s="30" t="s">
        <v>90</v>
      </c>
      <c r="B141" s="30"/>
      <c r="C141" s="71" t="s">
        <v>233</v>
      </c>
      <c r="D141" s="76" t="s">
        <v>265</v>
      </c>
      <c r="E141" s="77">
        <v>6000500</v>
      </c>
      <c r="F141" s="77">
        <v>244</v>
      </c>
      <c r="G141" s="72" t="s">
        <v>250</v>
      </c>
      <c r="H141" s="193">
        <v>0</v>
      </c>
      <c r="I141" s="190">
        <v>0</v>
      </c>
      <c r="J141" s="152">
        <f t="shared" si="8"/>
        <v>0</v>
      </c>
    </row>
    <row r="142" spans="1:10" s="88" customFormat="1" ht="16.5" customHeight="1" hidden="1" thickBot="1">
      <c r="A142" s="294" t="s">
        <v>1</v>
      </c>
      <c r="B142" s="289"/>
      <c r="C142" s="139" t="s">
        <v>233</v>
      </c>
      <c r="D142" s="140" t="s">
        <v>265</v>
      </c>
      <c r="E142" s="250">
        <v>6000500</v>
      </c>
      <c r="F142" s="250">
        <v>852</v>
      </c>
      <c r="G142" s="286" t="s">
        <v>249</v>
      </c>
      <c r="H142" s="201">
        <v>0</v>
      </c>
      <c r="I142" s="200">
        <v>0</v>
      </c>
      <c r="J142" s="233">
        <f t="shared" si="8"/>
        <v>0</v>
      </c>
    </row>
    <row r="143" spans="1:10" s="88" customFormat="1" ht="13.5" thickBot="1">
      <c r="A143" s="295" t="s">
        <v>267</v>
      </c>
      <c r="B143" s="282"/>
      <c r="C143" s="283" t="s">
        <v>95</v>
      </c>
      <c r="D143" s="283" t="s">
        <v>265</v>
      </c>
      <c r="E143" s="283" t="s">
        <v>254</v>
      </c>
      <c r="F143" s="283" t="s">
        <v>233</v>
      </c>
      <c r="G143" s="283" t="s">
        <v>233</v>
      </c>
      <c r="H143" s="284">
        <f>H124+H140+H121</f>
        <v>11712398</v>
      </c>
      <c r="I143" s="284">
        <f>I124+I140+I121</f>
        <v>7330994.02</v>
      </c>
      <c r="J143" s="285">
        <f t="shared" si="8"/>
        <v>4381403.98</v>
      </c>
    </row>
    <row r="144" spans="1:10" s="88" customFormat="1" ht="16.5" thickBot="1">
      <c r="A144" s="491" t="s">
        <v>282</v>
      </c>
      <c r="B144" s="245"/>
      <c r="C144" s="237" t="s">
        <v>95</v>
      </c>
      <c r="D144" s="237" t="s">
        <v>27</v>
      </c>
      <c r="E144" s="237" t="s">
        <v>254</v>
      </c>
      <c r="F144" s="237" t="s">
        <v>233</v>
      </c>
      <c r="G144" s="237" t="s">
        <v>233</v>
      </c>
      <c r="H144" s="238">
        <f>H106+H115+H143</f>
        <v>17416498</v>
      </c>
      <c r="I144" s="238">
        <f>I106+I115+I143</f>
        <v>9185966.969999999</v>
      </c>
      <c r="J144" s="239">
        <f t="shared" si="8"/>
        <v>8230531.030000001</v>
      </c>
    </row>
    <row r="145" spans="1:10" s="88" customFormat="1" ht="12.75" customHeight="1">
      <c r="A145" s="243" t="s">
        <v>379</v>
      </c>
      <c r="B145" s="246"/>
      <c r="C145" s="134"/>
      <c r="D145" s="134"/>
      <c r="E145" s="134"/>
      <c r="F145" s="134"/>
      <c r="G145" s="134"/>
      <c r="H145" s="152"/>
      <c r="I145" s="152"/>
      <c r="J145" s="152"/>
    </row>
    <row r="146" spans="1:10" s="88" customFormat="1" ht="14.25" customHeight="1">
      <c r="A146" s="478" t="s">
        <v>407</v>
      </c>
      <c r="B146" s="436"/>
      <c r="C146" s="437"/>
      <c r="D146" s="437"/>
      <c r="E146" s="437"/>
      <c r="F146" s="437"/>
      <c r="G146" s="437"/>
      <c r="H146" s="233"/>
      <c r="I146" s="233"/>
      <c r="J146" s="233"/>
    </row>
    <row r="147" spans="1:10" s="88" customFormat="1" ht="24.75" customHeight="1">
      <c r="A147" s="487" t="s">
        <v>173</v>
      </c>
      <c r="B147" s="488"/>
      <c r="C147" s="112" t="s">
        <v>95</v>
      </c>
      <c r="D147" s="112" t="s">
        <v>268</v>
      </c>
      <c r="E147" s="116">
        <v>9902915</v>
      </c>
      <c r="F147" s="112" t="s">
        <v>365</v>
      </c>
      <c r="G147" s="112" t="s">
        <v>233</v>
      </c>
      <c r="H147" s="130">
        <f>SUM(H148)</f>
        <v>20000</v>
      </c>
      <c r="I147" s="130">
        <f>SUM(I148)</f>
        <v>20000</v>
      </c>
      <c r="J147" s="130">
        <f>H147-I147</f>
        <v>0</v>
      </c>
    </row>
    <row r="148" spans="1:10" s="88" customFormat="1" ht="25.5" customHeight="1" thickBot="1">
      <c r="A148" s="248" t="s">
        <v>12</v>
      </c>
      <c r="B148" s="249"/>
      <c r="C148" s="139" t="s">
        <v>95</v>
      </c>
      <c r="D148" s="140" t="s">
        <v>268</v>
      </c>
      <c r="E148" s="250">
        <v>9902915</v>
      </c>
      <c r="F148" s="140" t="s">
        <v>365</v>
      </c>
      <c r="G148" s="251">
        <v>251</v>
      </c>
      <c r="H148" s="200">
        <v>20000</v>
      </c>
      <c r="I148" s="200">
        <v>20000</v>
      </c>
      <c r="J148" s="233">
        <f>H148-I148</f>
        <v>0</v>
      </c>
    </row>
    <row r="149" spans="1:10" s="88" customFormat="1" ht="16.5" thickBot="1">
      <c r="A149" s="496" t="s">
        <v>444</v>
      </c>
      <c r="B149" s="298"/>
      <c r="C149" s="299" t="s">
        <v>95</v>
      </c>
      <c r="D149" s="299" t="s">
        <v>29</v>
      </c>
      <c r="E149" s="299" t="s">
        <v>254</v>
      </c>
      <c r="F149" s="299" t="s">
        <v>233</v>
      </c>
      <c r="G149" s="299" t="s">
        <v>233</v>
      </c>
      <c r="H149" s="300">
        <f>H147</f>
        <v>20000</v>
      </c>
      <c r="I149" s="300">
        <f>I147</f>
        <v>20000</v>
      </c>
      <c r="J149" s="301">
        <f>H149-I149</f>
        <v>0</v>
      </c>
    </row>
    <row r="150" spans="1:10" s="88" customFormat="1" ht="13.5" thickBot="1">
      <c r="A150" s="435" t="s">
        <v>408</v>
      </c>
      <c r="B150" s="495"/>
      <c r="C150" s="235"/>
      <c r="D150" s="235"/>
      <c r="E150" s="235"/>
      <c r="F150" s="235"/>
      <c r="G150" s="235"/>
      <c r="H150" s="195"/>
      <c r="I150" s="195"/>
      <c r="J150" s="195"/>
    </row>
    <row r="151" spans="1:10" s="88" customFormat="1" ht="17.25" customHeight="1" hidden="1">
      <c r="A151" s="213" t="s">
        <v>426</v>
      </c>
      <c r="B151" s="117"/>
      <c r="C151" s="112" t="s">
        <v>233</v>
      </c>
      <c r="D151" s="112" t="s">
        <v>269</v>
      </c>
      <c r="E151" s="116">
        <v>5210600</v>
      </c>
      <c r="F151" s="112" t="s">
        <v>233</v>
      </c>
      <c r="G151" s="112" t="s">
        <v>233</v>
      </c>
      <c r="H151" s="130">
        <f>SUM(H152:H152)</f>
        <v>0</v>
      </c>
      <c r="I151" s="130">
        <f>SUM(I152:I152)</f>
        <v>0</v>
      </c>
      <c r="J151" s="192">
        <f aca="true" t="shared" si="9" ref="J151:J159">H151-I151</f>
        <v>0</v>
      </c>
    </row>
    <row r="152" spans="1:10" s="88" customFormat="1" ht="15.75" customHeight="1" hidden="1" thickBot="1">
      <c r="A152" s="248" t="s">
        <v>158</v>
      </c>
      <c r="B152" s="296"/>
      <c r="C152" s="241" t="s">
        <v>233</v>
      </c>
      <c r="D152" s="241" t="s">
        <v>269</v>
      </c>
      <c r="E152" s="251">
        <v>5210616</v>
      </c>
      <c r="F152" s="241" t="s">
        <v>365</v>
      </c>
      <c r="G152" s="241" t="s">
        <v>168</v>
      </c>
      <c r="H152" s="204">
        <v>0</v>
      </c>
      <c r="I152" s="204">
        <v>0</v>
      </c>
      <c r="J152" s="242">
        <f t="shared" si="9"/>
        <v>0</v>
      </c>
    </row>
    <row r="153" spans="1:10" s="88" customFormat="1" ht="13.5" hidden="1" thickBot="1">
      <c r="A153" s="297" t="s">
        <v>192</v>
      </c>
      <c r="B153" s="298"/>
      <c r="C153" s="299" t="s">
        <v>233</v>
      </c>
      <c r="D153" s="299" t="s">
        <v>269</v>
      </c>
      <c r="E153" s="299" t="s">
        <v>254</v>
      </c>
      <c r="F153" s="299" t="s">
        <v>233</v>
      </c>
      <c r="G153" s="299" t="s">
        <v>233</v>
      </c>
      <c r="H153" s="300">
        <f>H151</f>
        <v>0</v>
      </c>
      <c r="I153" s="300">
        <f>I151</f>
        <v>0</v>
      </c>
      <c r="J153" s="301">
        <f t="shared" si="9"/>
        <v>0</v>
      </c>
    </row>
    <row r="154" spans="1:10" s="88" customFormat="1" ht="16.5" thickBot="1">
      <c r="A154" s="247" t="s">
        <v>285</v>
      </c>
      <c r="B154" s="245"/>
      <c r="C154" s="237" t="s">
        <v>233</v>
      </c>
      <c r="D154" s="237" t="s">
        <v>29</v>
      </c>
      <c r="E154" s="237" t="s">
        <v>254</v>
      </c>
      <c r="F154" s="237" t="s">
        <v>233</v>
      </c>
      <c r="G154" s="237" t="s">
        <v>233</v>
      </c>
      <c r="H154" s="238">
        <f>H149+H153</f>
        <v>20000</v>
      </c>
      <c r="I154" s="238">
        <f>I149+I153</f>
        <v>20000</v>
      </c>
      <c r="J154" s="239">
        <f t="shared" si="9"/>
        <v>0</v>
      </c>
    </row>
    <row r="155" spans="1:10" s="88" customFormat="1" ht="15.75">
      <c r="A155" s="277" t="s">
        <v>380</v>
      </c>
      <c r="B155" s="436"/>
      <c r="C155" s="437"/>
      <c r="D155" s="433"/>
      <c r="E155" s="433"/>
      <c r="F155" s="433"/>
      <c r="G155" s="433"/>
      <c r="H155" s="434"/>
      <c r="I155" s="434"/>
      <c r="J155" s="434"/>
    </row>
    <row r="156" spans="1:10" s="88" customFormat="1" ht="12.75" customHeight="1">
      <c r="A156" s="474" t="s">
        <v>409</v>
      </c>
      <c r="B156" s="479"/>
      <c r="C156" s="139"/>
      <c r="D156" s="426"/>
      <c r="E156" s="426"/>
      <c r="F156" s="426"/>
      <c r="G156" s="426"/>
      <c r="H156" s="480"/>
      <c r="I156" s="480"/>
      <c r="J156" s="480"/>
    </row>
    <row r="157" spans="1:10" s="88" customFormat="1" ht="25.5">
      <c r="A157" s="490" t="s">
        <v>47</v>
      </c>
      <c r="B157" s="488"/>
      <c r="C157" s="112" t="s">
        <v>95</v>
      </c>
      <c r="D157" s="112" t="s">
        <v>270</v>
      </c>
      <c r="E157" s="116">
        <v>9902917</v>
      </c>
      <c r="F157" s="112" t="s">
        <v>365</v>
      </c>
      <c r="G157" s="112" t="s">
        <v>233</v>
      </c>
      <c r="H157" s="130">
        <f>H158</f>
        <v>12000</v>
      </c>
      <c r="I157" s="130">
        <f>I158</f>
        <v>0</v>
      </c>
      <c r="J157" s="130">
        <f t="shared" si="9"/>
        <v>12000</v>
      </c>
    </row>
    <row r="158" spans="1:10" s="88" customFormat="1" ht="15.75" customHeight="1" thickBot="1">
      <c r="A158" s="248" t="s">
        <v>14</v>
      </c>
      <c r="B158" s="249"/>
      <c r="C158" s="139" t="s">
        <v>95</v>
      </c>
      <c r="D158" s="140" t="s">
        <v>270</v>
      </c>
      <c r="E158" s="250">
        <v>9902917</v>
      </c>
      <c r="F158" s="140" t="s">
        <v>365</v>
      </c>
      <c r="G158" s="251">
        <v>251</v>
      </c>
      <c r="H158" s="200">
        <v>12000</v>
      </c>
      <c r="I158" s="252">
        <v>0</v>
      </c>
      <c r="J158" s="233">
        <f t="shared" si="9"/>
        <v>12000</v>
      </c>
    </row>
    <row r="159" spans="1:10" s="88" customFormat="1" ht="14.25" customHeight="1" thickBot="1">
      <c r="A159" s="491" t="s">
        <v>286</v>
      </c>
      <c r="B159" s="245"/>
      <c r="C159" s="237" t="s">
        <v>95</v>
      </c>
      <c r="D159" s="237" t="s">
        <v>30</v>
      </c>
      <c r="E159" s="237" t="s">
        <v>254</v>
      </c>
      <c r="F159" s="237" t="s">
        <v>233</v>
      </c>
      <c r="G159" s="237" t="s">
        <v>233</v>
      </c>
      <c r="H159" s="238">
        <f>H157</f>
        <v>12000</v>
      </c>
      <c r="I159" s="238">
        <f>I157</f>
        <v>0</v>
      </c>
      <c r="J159" s="239">
        <f t="shared" si="9"/>
        <v>12000</v>
      </c>
    </row>
    <row r="160" spans="1:10" s="88" customFormat="1" ht="15" customHeight="1">
      <c r="A160" s="277" t="s">
        <v>381</v>
      </c>
      <c r="B160" s="246"/>
      <c r="C160" s="134"/>
      <c r="D160" s="235"/>
      <c r="E160" s="235"/>
      <c r="F160" s="235"/>
      <c r="G160" s="235"/>
      <c r="H160" s="195"/>
      <c r="I160" s="195"/>
      <c r="J160" s="195"/>
    </row>
    <row r="161" spans="1:10" s="88" customFormat="1" ht="12.75" customHeight="1">
      <c r="A161" s="474" t="s">
        <v>410</v>
      </c>
      <c r="B161" s="436"/>
      <c r="C161" s="437"/>
      <c r="D161" s="433"/>
      <c r="E161" s="433"/>
      <c r="F161" s="433"/>
      <c r="G161" s="433"/>
      <c r="H161" s="434"/>
      <c r="I161" s="434"/>
      <c r="J161" s="434"/>
    </row>
    <row r="162" spans="1:10" s="88" customFormat="1" ht="24.75" customHeight="1">
      <c r="A162" s="487" t="s">
        <v>183</v>
      </c>
      <c r="B162" s="488"/>
      <c r="C162" s="112" t="s">
        <v>95</v>
      </c>
      <c r="D162" s="112" t="s">
        <v>271</v>
      </c>
      <c r="E162" s="116">
        <v>9902918</v>
      </c>
      <c r="F162" s="112" t="s">
        <v>365</v>
      </c>
      <c r="G162" s="112" t="s">
        <v>233</v>
      </c>
      <c r="H162" s="130">
        <f>SUM(H163)</f>
        <v>60000</v>
      </c>
      <c r="I162" s="130">
        <f>SUM(I163)</f>
        <v>0</v>
      </c>
      <c r="J162" s="130">
        <f>H162-I162</f>
        <v>60000</v>
      </c>
    </row>
    <row r="163" spans="1:10" s="88" customFormat="1" ht="27" customHeight="1" thickBot="1">
      <c r="A163" s="248" t="s">
        <v>13</v>
      </c>
      <c r="B163" s="249"/>
      <c r="C163" s="139" t="s">
        <v>95</v>
      </c>
      <c r="D163" s="140" t="s">
        <v>271</v>
      </c>
      <c r="E163" s="250">
        <v>9902918</v>
      </c>
      <c r="F163" s="140" t="s">
        <v>365</v>
      </c>
      <c r="G163" s="251">
        <v>251</v>
      </c>
      <c r="H163" s="200">
        <v>60000</v>
      </c>
      <c r="I163" s="200">
        <v>0</v>
      </c>
      <c r="J163" s="252">
        <f>H163-I163</f>
        <v>60000</v>
      </c>
    </row>
    <row r="164" spans="1:10" s="88" customFormat="1" ht="16.5" thickBot="1">
      <c r="A164" s="491" t="s">
        <v>287</v>
      </c>
      <c r="B164" s="253"/>
      <c r="C164" s="237" t="s">
        <v>95</v>
      </c>
      <c r="D164" s="237" t="s">
        <v>28</v>
      </c>
      <c r="E164" s="237" t="s">
        <v>254</v>
      </c>
      <c r="F164" s="237" t="s">
        <v>233</v>
      </c>
      <c r="G164" s="237" t="s">
        <v>233</v>
      </c>
      <c r="H164" s="238">
        <f>H162</f>
        <v>60000</v>
      </c>
      <c r="I164" s="238">
        <f>I162</f>
        <v>0</v>
      </c>
      <c r="J164" s="239">
        <f>H164-I164</f>
        <v>60000</v>
      </c>
    </row>
    <row r="165" spans="1:10" s="88" customFormat="1" ht="14.25" customHeight="1">
      <c r="A165" s="481" t="s">
        <v>403</v>
      </c>
      <c r="B165" s="481"/>
      <c r="C165" s="433"/>
      <c r="D165" s="433"/>
      <c r="E165" s="433"/>
      <c r="F165" s="433"/>
      <c r="G165" s="433"/>
      <c r="H165" s="434"/>
      <c r="I165" s="434"/>
      <c r="J165" s="434"/>
    </row>
    <row r="166" spans="1:10" s="88" customFormat="1" ht="15.75">
      <c r="A166" s="488" t="s">
        <v>184</v>
      </c>
      <c r="B166" s="489"/>
      <c r="C166" s="112" t="s">
        <v>95</v>
      </c>
      <c r="D166" s="112" t="s">
        <v>185</v>
      </c>
      <c r="E166" s="112" t="s">
        <v>128</v>
      </c>
      <c r="F166" s="112" t="s">
        <v>186</v>
      </c>
      <c r="G166" s="112" t="s">
        <v>233</v>
      </c>
      <c r="H166" s="130">
        <f>SUM(H167)</f>
        <v>466500</v>
      </c>
      <c r="I166" s="130">
        <f>SUM(I167)</f>
        <v>0</v>
      </c>
      <c r="J166" s="130">
        <f>H166-I166</f>
        <v>466500</v>
      </c>
    </row>
    <row r="167" spans="1:10" s="88" customFormat="1" ht="14.25" customHeight="1" thickBot="1">
      <c r="A167" s="254" t="s">
        <v>188</v>
      </c>
      <c r="B167" s="255"/>
      <c r="C167" s="139" t="s">
        <v>95</v>
      </c>
      <c r="D167" s="241" t="s">
        <v>185</v>
      </c>
      <c r="E167" s="241" t="s">
        <v>128</v>
      </c>
      <c r="F167" s="241" t="s">
        <v>186</v>
      </c>
      <c r="G167" s="241" t="s">
        <v>187</v>
      </c>
      <c r="H167" s="204">
        <v>466500</v>
      </c>
      <c r="I167" s="204">
        <v>0</v>
      </c>
      <c r="J167" s="233">
        <f>H167-I167</f>
        <v>466500</v>
      </c>
    </row>
    <row r="168" spans="1:10" s="88" customFormat="1" ht="15.75" customHeight="1" thickBot="1">
      <c r="A168" s="491" t="s">
        <v>443</v>
      </c>
      <c r="B168" s="253"/>
      <c r="C168" s="237" t="s">
        <v>95</v>
      </c>
      <c r="D168" s="237" t="s">
        <v>193</v>
      </c>
      <c r="E168" s="237" t="s">
        <v>254</v>
      </c>
      <c r="F168" s="237" t="s">
        <v>233</v>
      </c>
      <c r="G168" s="237" t="s">
        <v>233</v>
      </c>
      <c r="H168" s="238">
        <f>H166</f>
        <v>466500</v>
      </c>
      <c r="I168" s="238">
        <f>I166</f>
        <v>0</v>
      </c>
      <c r="J168" s="239">
        <f>H168-I168</f>
        <v>466500</v>
      </c>
    </row>
    <row r="169" spans="1:10" s="88" customFormat="1" ht="14.25" customHeight="1" thickBot="1">
      <c r="A169" s="482" t="s">
        <v>272</v>
      </c>
      <c r="B169" s="483"/>
      <c r="C169" s="283" t="s">
        <v>95</v>
      </c>
      <c r="D169" s="283" t="s">
        <v>253</v>
      </c>
      <c r="E169" s="283" t="s">
        <v>254</v>
      </c>
      <c r="F169" s="283" t="s">
        <v>233</v>
      </c>
      <c r="G169" s="283" t="s">
        <v>233</v>
      </c>
      <c r="H169" s="284">
        <f>доходы!I14-расходы!H6</f>
        <v>-305083</v>
      </c>
      <c r="I169" s="284">
        <f>доходы!J14-расходы!I6</f>
        <v>955652.3200000003</v>
      </c>
      <c r="J169" s="285">
        <f>доходы!K14-расходы!J6</f>
        <v>-1260735.3200000003</v>
      </c>
    </row>
    <row r="170" spans="1:10" s="88" customFormat="1" ht="12.75">
      <c r="A170" s="57"/>
      <c r="B170" s="57"/>
      <c r="C170" s="57"/>
      <c r="D170" s="57"/>
      <c r="E170" s="57"/>
      <c r="F170" s="57"/>
      <c r="G170" s="57"/>
      <c r="H170" s="563"/>
      <c r="I170" s="563"/>
      <c r="J170" s="564"/>
    </row>
    <row r="171" spans="1:10" s="88" customFormat="1" ht="12.75">
      <c r="A171" s="57"/>
      <c r="B171" s="57"/>
      <c r="C171" s="57"/>
      <c r="D171" s="57"/>
      <c r="E171" s="57"/>
      <c r="F171" s="57"/>
      <c r="G171" s="57"/>
      <c r="H171" s="563"/>
      <c r="I171" s="563"/>
      <c r="J171" s="563"/>
    </row>
    <row r="172" spans="1:10" s="88" customFormat="1" ht="12.75">
      <c r="A172"/>
      <c r="B172"/>
      <c r="C172"/>
      <c r="D172"/>
      <c r="E172"/>
      <c r="F172"/>
      <c r="G172"/>
      <c r="H172"/>
      <c r="I172"/>
      <c r="J172"/>
    </row>
    <row r="173" spans="1:10" s="88" customFormat="1" ht="12.75">
      <c r="A173"/>
      <c r="B173"/>
      <c r="C173"/>
      <c r="D173"/>
      <c r="E173"/>
      <c r="F173"/>
      <c r="G173"/>
      <c r="H173"/>
      <c r="I173"/>
      <c r="J173"/>
    </row>
    <row r="174" spans="1:10" s="88" customFormat="1" ht="12.75">
      <c r="A174"/>
      <c r="B174"/>
      <c r="C174"/>
      <c r="D174"/>
      <c r="E174"/>
      <c r="F174"/>
      <c r="G174"/>
      <c r="H174"/>
      <c r="I174"/>
      <c r="J174"/>
    </row>
    <row r="175" spans="1:10" s="88" customFormat="1" ht="12.75">
      <c r="A175"/>
      <c r="B175"/>
      <c r="C175"/>
      <c r="D175"/>
      <c r="E175"/>
      <c r="F175"/>
      <c r="G175"/>
      <c r="H175"/>
      <c r="I175"/>
      <c r="J175"/>
    </row>
    <row r="176" spans="1:10" s="88" customFormat="1" ht="12.75">
      <c r="A176"/>
      <c r="B176"/>
      <c r="C176"/>
      <c r="D176"/>
      <c r="E176"/>
      <c r="F176"/>
      <c r="G176"/>
      <c r="H176"/>
      <c r="I176"/>
      <c r="J176"/>
    </row>
    <row r="177" spans="1:10" s="88" customFormat="1" ht="12.75">
      <c r="A177"/>
      <c r="B177"/>
      <c r="C177"/>
      <c r="D177"/>
      <c r="E177"/>
      <c r="F177"/>
      <c r="G177"/>
      <c r="H177"/>
      <c r="I177"/>
      <c r="J177"/>
    </row>
    <row r="178" spans="1:10" s="88" customFormat="1" ht="12.75">
      <c r="A178"/>
      <c r="B178"/>
      <c r="C178"/>
      <c r="D178"/>
      <c r="E178"/>
      <c r="F178"/>
      <c r="G178"/>
      <c r="H178"/>
      <c r="I178"/>
      <c r="J178"/>
    </row>
    <row r="179" spans="1:10" s="88" customFormat="1" ht="12.75">
      <c r="A179"/>
      <c r="B179"/>
      <c r="C179"/>
      <c r="D179"/>
      <c r="E179"/>
      <c r="F179"/>
      <c r="G179"/>
      <c r="H179"/>
      <c r="I179"/>
      <c r="J179"/>
    </row>
    <row r="180" spans="1:10" s="88" customFormat="1" ht="12.75">
      <c r="A180"/>
      <c r="B180"/>
      <c r="C180"/>
      <c r="D180"/>
      <c r="E180"/>
      <c r="F180"/>
      <c r="G180"/>
      <c r="H180"/>
      <c r="I180"/>
      <c r="J180"/>
    </row>
    <row r="181" spans="1:10" s="88" customFormat="1" ht="12.75">
      <c r="A181"/>
      <c r="B181"/>
      <c r="C181"/>
      <c r="D181"/>
      <c r="E181"/>
      <c r="F181"/>
      <c r="G181"/>
      <c r="H181"/>
      <c r="I181"/>
      <c r="J181"/>
    </row>
    <row r="182" spans="1:10" s="88" customFormat="1" ht="12.75">
      <c r="A182"/>
      <c r="B182"/>
      <c r="C182"/>
      <c r="D182"/>
      <c r="E182"/>
      <c r="F182"/>
      <c r="G182"/>
      <c r="H182"/>
      <c r="I182"/>
      <c r="J182"/>
    </row>
    <row r="183" spans="1:10" s="88" customFormat="1" ht="12.75">
      <c r="A183"/>
      <c r="B183"/>
      <c r="C183"/>
      <c r="D183"/>
      <c r="E183"/>
      <c r="F183"/>
      <c r="G183"/>
      <c r="H183"/>
      <c r="I183"/>
      <c r="J183"/>
    </row>
    <row r="184" spans="1:10" s="88" customFormat="1" ht="12.75">
      <c r="A184"/>
      <c r="B184"/>
      <c r="C184"/>
      <c r="D184"/>
      <c r="E184"/>
      <c r="F184"/>
      <c r="G184"/>
      <c r="H184"/>
      <c r="I184"/>
      <c r="J184"/>
    </row>
    <row r="185" spans="1:10" s="88" customFormat="1" ht="12.75">
      <c r="A185"/>
      <c r="B185"/>
      <c r="C185"/>
      <c r="D185"/>
      <c r="E185"/>
      <c r="F185"/>
      <c r="G185"/>
      <c r="H185"/>
      <c r="I185"/>
      <c r="J185"/>
    </row>
    <row r="186" spans="1:10" s="88" customFormat="1" ht="12.75">
      <c r="A186"/>
      <c r="B186"/>
      <c r="C186"/>
      <c r="D186"/>
      <c r="E186"/>
      <c r="F186"/>
      <c r="G186"/>
      <c r="H186"/>
      <c r="I186"/>
      <c r="J186"/>
    </row>
    <row r="187" spans="1:10" s="88" customFormat="1" ht="12.75">
      <c r="A187"/>
      <c r="B187"/>
      <c r="C187"/>
      <c r="D187"/>
      <c r="E187"/>
      <c r="F187"/>
      <c r="G187"/>
      <c r="H187"/>
      <c r="I187"/>
      <c r="J187"/>
    </row>
    <row r="188" spans="1:10" s="88" customFormat="1" ht="12.75">
      <c r="A188"/>
      <c r="B188"/>
      <c r="C188"/>
      <c r="D188"/>
      <c r="E188"/>
      <c r="F188"/>
      <c r="G188"/>
      <c r="H188"/>
      <c r="I188"/>
      <c r="J188"/>
    </row>
    <row r="189" spans="1:10" s="88" customFormat="1" ht="12.75">
      <c r="A189"/>
      <c r="B189"/>
      <c r="C189"/>
      <c r="D189"/>
      <c r="E189"/>
      <c r="F189"/>
      <c r="G189"/>
      <c r="H189"/>
      <c r="I189"/>
      <c r="J189"/>
    </row>
    <row r="190" spans="1:10" s="88" customFormat="1" ht="12.75">
      <c r="A190"/>
      <c r="B190"/>
      <c r="C190"/>
      <c r="D190"/>
      <c r="E190"/>
      <c r="F190"/>
      <c r="G190"/>
      <c r="H190"/>
      <c r="I190"/>
      <c r="J190"/>
    </row>
    <row r="191" spans="1:10" s="88" customFormat="1" ht="12.75">
      <c r="A191"/>
      <c r="B191"/>
      <c r="C191"/>
      <c r="D191"/>
      <c r="E191"/>
      <c r="F191"/>
      <c r="G191"/>
      <c r="H191"/>
      <c r="I191"/>
      <c r="J191"/>
    </row>
    <row r="192" spans="1:10" s="88" customFormat="1" ht="12.75">
      <c r="A192"/>
      <c r="B192"/>
      <c r="C192"/>
      <c r="D192"/>
      <c r="E192"/>
      <c r="F192"/>
      <c r="G192"/>
      <c r="H192"/>
      <c r="I192"/>
      <c r="J192"/>
    </row>
    <row r="193" spans="1:10" s="88" customFormat="1" ht="12.75">
      <c r="A193"/>
      <c r="B193"/>
      <c r="C193"/>
      <c r="D193"/>
      <c r="E193"/>
      <c r="F193"/>
      <c r="G193"/>
      <c r="H193"/>
      <c r="I193"/>
      <c r="J193"/>
    </row>
    <row r="194" spans="1:10" s="88" customFormat="1" ht="12.75">
      <c r="A194"/>
      <c r="B194"/>
      <c r="C194"/>
      <c r="D194"/>
      <c r="E194"/>
      <c r="F194"/>
      <c r="G194"/>
      <c r="H194"/>
      <c r="I194"/>
      <c r="J194"/>
    </row>
    <row r="195" spans="1:10" s="88" customFormat="1" ht="12.75">
      <c r="A195"/>
      <c r="B195"/>
      <c r="C195"/>
      <c r="D195"/>
      <c r="E195"/>
      <c r="F195"/>
      <c r="G195"/>
      <c r="H195"/>
      <c r="I195"/>
      <c r="J195"/>
    </row>
    <row r="196" spans="1:10" s="88" customFormat="1" ht="12.75">
      <c r="A196"/>
      <c r="B196"/>
      <c r="C196"/>
      <c r="D196"/>
      <c r="E196"/>
      <c r="F196"/>
      <c r="G196"/>
      <c r="H196"/>
      <c r="I196"/>
      <c r="J196"/>
    </row>
    <row r="197" spans="1:10" s="88" customFormat="1" ht="12.75">
      <c r="A197"/>
      <c r="B197"/>
      <c r="C197"/>
      <c r="D197"/>
      <c r="E197"/>
      <c r="F197"/>
      <c r="G197"/>
      <c r="H197"/>
      <c r="I197"/>
      <c r="J197"/>
    </row>
    <row r="198" spans="1:10" s="88" customFormat="1" ht="12.75">
      <c r="A198"/>
      <c r="B198"/>
      <c r="C198"/>
      <c r="D198"/>
      <c r="E198"/>
      <c r="F198"/>
      <c r="G198"/>
      <c r="H198"/>
      <c r="I198"/>
      <c r="J198"/>
    </row>
    <row r="199" spans="1:10" s="88" customFormat="1" ht="12.75">
      <c r="A199"/>
      <c r="B199"/>
      <c r="C199"/>
      <c r="D199"/>
      <c r="E199"/>
      <c r="F199"/>
      <c r="G199"/>
      <c r="H199"/>
      <c r="I199"/>
      <c r="J199"/>
    </row>
    <row r="200" spans="1:10" s="88" customFormat="1" ht="12.75">
      <c r="A200"/>
      <c r="B200"/>
      <c r="C200"/>
      <c r="D200"/>
      <c r="E200"/>
      <c r="F200"/>
      <c r="G200"/>
      <c r="H200"/>
      <c r="I200"/>
      <c r="J200"/>
    </row>
    <row r="201" spans="1:10" s="88" customFormat="1" ht="12.75">
      <c r="A201"/>
      <c r="B201"/>
      <c r="C201"/>
      <c r="D201"/>
      <c r="E201"/>
      <c r="F201"/>
      <c r="G201"/>
      <c r="H201"/>
      <c r="I201"/>
      <c r="J201"/>
    </row>
    <row r="202" spans="1:10" s="88" customFormat="1" ht="12.75">
      <c r="A202"/>
      <c r="B202"/>
      <c r="C202"/>
      <c r="D202"/>
      <c r="E202"/>
      <c r="F202"/>
      <c r="G202"/>
      <c r="H202"/>
      <c r="I202"/>
      <c r="J202"/>
    </row>
    <row r="203" spans="1:10" s="88" customFormat="1" ht="12.75">
      <c r="A203"/>
      <c r="B203"/>
      <c r="C203"/>
      <c r="D203"/>
      <c r="E203"/>
      <c r="F203"/>
      <c r="G203"/>
      <c r="H203"/>
      <c r="I203"/>
      <c r="J203"/>
    </row>
    <row r="204" spans="1:10" s="88" customFormat="1" ht="12.75">
      <c r="A204"/>
      <c r="B204"/>
      <c r="C204"/>
      <c r="D204"/>
      <c r="E204"/>
      <c r="F204"/>
      <c r="G204"/>
      <c r="H204"/>
      <c r="I204"/>
      <c r="J204"/>
    </row>
    <row r="205" spans="1:10" s="88" customFormat="1" ht="12.75">
      <c r="A205"/>
      <c r="B205"/>
      <c r="C205"/>
      <c r="D205"/>
      <c r="E205"/>
      <c r="F205"/>
      <c r="G205"/>
      <c r="H205"/>
      <c r="I205"/>
      <c r="J205"/>
    </row>
    <row r="206" spans="1:10" s="88" customFormat="1" ht="12.75">
      <c r="A206"/>
      <c r="B206"/>
      <c r="C206"/>
      <c r="D206"/>
      <c r="E206"/>
      <c r="F206"/>
      <c r="G206"/>
      <c r="H206"/>
      <c r="I206"/>
      <c r="J206"/>
    </row>
    <row r="207" spans="1:10" s="88" customFormat="1" ht="12.75">
      <c r="A207"/>
      <c r="B207"/>
      <c r="C207"/>
      <c r="D207"/>
      <c r="E207"/>
      <c r="F207"/>
      <c r="G207"/>
      <c r="H207"/>
      <c r="I207"/>
      <c r="J207"/>
    </row>
    <row r="208" spans="1:10" s="88" customFormat="1" ht="12.75">
      <c r="A208"/>
      <c r="B208"/>
      <c r="C208"/>
      <c r="D208"/>
      <c r="E208"/>
      <c r="F208"/>
      <c r="G208"/>
      <c r="H208"/>
      <c r="I208"/>
      <c r="J208"/>
    </row>
    <row r="209" spans="1:10" s="88" customFormat="1" ht="12.75">
      <c r="A209"/>
      <c r="B209"/>
      <c r="C209"/>
      <c r="D209"/>
      <c r="E209"/>
      <c r="F209"/>
      <c r="G209"/>
      <c r="H209"/>
      <c r="I209"/>
      <c r="J209"/>
    </row>
    <row r="210" spans="1:10" s="88" customFormat="1" ht="12.75">
      <c r="A210"/>
      <c r="B210"/>
      <c r="C210"/>
      <c r="D210"/>
      <c r="E210"/>
      <c r="F210"/>
      <c r="G210"/>
      <c r="H210"/>
      <c r="I210"/>
      <c r="J210"/>
    </row>
    <row r="211" spans="1:10" s="88" customFormat="1" ht="12.75">
      <c r="A211"/>
      <c r="B211"/>
      <c r="C211"/>
      <c r="D211"/>
      <c r="E211"/>
      <c r="F211"/>
      <c r="G211"/>
      <c r="H211"/>
      <c r="I211"/>
      <c r="J211"/>
    </row>
    <row r="212" spans="1:10" s="88" customFormat="1" ht="12.75">
      <c r="A212"/>
      <c r="B212"/>
      <c r="C212"/>
      <c r="D212"/>
      <c r="E212"/>
      <c r="F212"/>
      <c r="G212"/>
      <c r="H212"/>
      <c r="I212"/>
      <c r="J212"/>
    </row>
  </sheetData>
  <sheetProtection/>
  <autoFilter ref="A7:J169"/>
  <mergeCells count="8">
    <mergeCell ref="C5:G5"/>
    <mergeCell ref="I3:I4"/>
    <mergeCell ref="J3:J4"/>
    <mergeCell ref="A1:J1"/>
    <mergeCell ref="B3:B4"/>
    <mergeCell ref="A3:A4"/>
    <mergeCell ref="H3:H4"/>
    <mergeCell ref="C3:G3"/>
  </mergeCells>
  <printOptions/>
  <pageMargins left="0.5905511811023623" right="0.5905511811023623" top="0.3937007874015748" bottom="0.3937007874015748" header="0.5118110236220472" footer="0.5118110236220472"/>
  <pageSetup fitToHeight="1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SheetLayoutView="130" zoomScalePageLayoutView="0" workbookViewId="0" topLeftCell="A1">
      <selection activeCell="D29" sqref="D29"/>
    </sheetView>
  </sheetViews>
  <sheetFormatPr defaultColWidth="9.00390625" defaultRowHeight="12.75"/>
  <cols>
    <col min="1" max="1" width="41.375" style="2" customWidth="1"/>
    <col min="2" max="2" width="5.125" style="2" customWidth="1"/>
    <col min="3" max="3" width="22.25390625" style="2" customWidth="1"/>
    <col min="4" max="4" width="21.625" style="1" customWidth="1"/>
    <col min="5" max="5" width="17.875" style="1" customWidth="1"/>
    <col min="6" max="6" width="21.625" style="0" customWidth="1"/>
  </cols>
  <sheetData>
    <row r="1" spans="1:6" ht="12.75" customHeight="1">
      <c r="A1" s="16" t="s">
        <v>230</v>
      </c>
      <c r="C1" s="7"/>
      <c r="D1" s="6"/>
      <c r="F1" s="18"/>
    </row>
    <row r="2" spans="1:9" ht="45">
      <c r="A2" s="186" t="s">
        <v>277</v>
      </c>
      <c r="B2" s="186"/>
      <c r="C2" s="187" t="s">
        <v>350</v>
      </c>
      <c r="D2" s="188" t="s">
        <v>351</v>
      </c>
      <c r="E2" s="188" t="s">
        <v>222</v>
      </c>
      <c r="F2" s="188" t="s">
        <v>313</v>
      </c>
      <c r="I2" s="415"/>
    </row>
    <row r="3" spans="1:6" ht="9.75" customHeight="1">
      <c r="A3" s="34">
        <v>1</v>
      </c>
      <c r="B3" s="34">
        <v>2</v>
      </c>
      <c r="C3" s="34">
        <v>3</v>
      </c>
      <c r="D3" s="33" t="s">
        <v>203</v>
      </c>
      <c r="E3" s="33" t="s">
        <v>223</v>
      </c>
      <c r="F3" s="33" t="s">
        <v>224</v>
      </c>
    </row>
    <row r="4" spans="1:6" ht="36" customHeight="1">
      <c r="A4" s="507" t="s">
        <v>353</v>
      </c>
      <c r="B4" s="511" t="s">
        <v>209</v>
      </c>
      <c r="C4" s="511" t="s">
        <v>228</v>
      </c>
      <c r="D4" s="517">
        <f>D14+D6</f>
        <v>305083</v>
      </c>
      <c r="E4" s="517">
        <f>E14+E6</f>
        <v>-955652.3199999966</v>
      </c>
      <c r="F4" s="517">
        <f>D4-E4</f>
        <v>1260735.3199999966</v>
      </c>
    </row>
    <row r="5" spans="1:6" ht="9" customHeight="1">
      <c r="A5" s="509" t="s">
        <v>212</v>
      </c>
      <c r="B5" s="513"/>
      <c r="C5" s="513"/>
      <c r="D5" s="520"/>
      <c r="E5" s="519"/>
      <c r="F5" s="523"/>
    </row>
    <row r="6" spans="1:6" ht="12.75">
      <c r="A6" s="510" t="s">
        <v>231</v>
      </c>
      <c r="B6" s="514" t="s">
        <v>213</v>
      </c>
      <c r="C6" s="516" t="s">
        <v>228</v>
      </c>
      <c r="D6" s="521">
        <f>D8+D11</f>
        <v>0</v>
      </c>
      <c r="E6" s="216">
        <f>E8+E11</f>
        <v>0</v>
      </c>
      <c r="F6" s="216">
        <f>D6-E6</f>
        <v>0</v>
      </c>
    </row>
    <row r="7" spans="1:6" ht="17.25" customHeight="1">
      <c r="A7" s="508" t="s">
        <v>211</v>
      </c>
      <c r="B7" s="512"/>
      <c r="C7" s="515"/>
      <c r="D7" s="518">
        <v>0</v>
      </c>
      <c r="E7" s="518">
        <v>0</v>
      </c>
      <c r="F7" s="522"/>
    </row>
    <row r="8" spans="1:6" ht="12.75">
      <c r="A8" s="185" t="s">
        <v>347</v>
      </c>
      <c r="B8" s="52" t="s">
        <v>213</v>
      </c>
      <c r="C8" s="53" t="s">
        <v>346</v>
      </c>
      <c r="D8" s="54">
        <f>D9+D10</f>
        <v>12000000</v>
      </c>
      <c r="E8" s="54">
        <f>SUM(E9:E10)</f>
        <v>0</v>
      </c>
      <c r="F8" s="54">
        <f>D8-E8</f>
        <v>12000000</v>
      </c>
    </row>
    <row r="9" spans="1:6" ht="24">
      <c r="A9" s="70" t="s">
        <v>348</v>
      </c>
      <c r="B9" s="50" t="s">
        <v>213</v>
      </c>
      <c r="C9" s="49" t="s">
        <v>343</v>
      </c>
      <c r="D9" s="51">
        <v>12000000</v>
      </c>
      <c r="E9" s="153">
        <v>0</v>
      </c>
      <c r="F9" s="58">
        <f>D9-E9</f>
        <v>12000000</v>
      </c>
    </row>
    <row r="10" spans="1:6" ht="24">
      <c r="A10" s="70" t="s">
        <v>57</v>
      </c>
      <c r="B10" s="50" t="s">
        <v>213</v>
      </c>
      <c r="C10" s="49" t="s">
        <v>342</v>
      </c>
      <c r="D10" s="51">
        <v>0</v>
      </c>
      <c r="E10" s="153">
        <v>0</v>
      </c>
      <c r="F10" s="58">
        <f>D10-E10</f>
        <v>0</v>
      </c>
    </row>
    <row r="11" spans="1:6" ht="12.75">
      <c r="A11" s="185" t="s">
        <v>345</v>
      </c>
      <c r="B11" s="52" t="s">
        <v>213</v>
      </c>
      <c r="C11" s="53" t="s">
        <v>346</v>
      </c>
      <c r="D11" s="54">
        <f>D12+D13</f>
        <v>-12000000</v>
      </c>
      <c r="E11" s="54">
        <f>E12+E13</f>
        <v>0</v>
      </c>
      <c r="F11" s="54">
        <f aca="true" t="shared" si="0" ref="F11:F18">D11-E11</f>
        <v>-12000000</v>
      </c>
    </row>
    <row r="12" spans="1:6" ht="21.75" customHeight="1">
      <c r="A12" s="70" t="s">
        <v>349</v>
      </c>
      <c r="B12" s="50" t="s">
        <v>213</v>
      </c>
      <c r="C12" s="49" t="s">
        <v>343</v>
      </c>
      <c r="D12" s="51">
        <v>0</v>
      </c>
      <c r="E12" s="51">
        <v>0</v>
      </c>
      <c r="F12" s="58">
        <f t="shared" si="0"/>
        <v>0</v>
      </c>
    </row>
    <row r="13" spans="1:6" ht="21" customHeight="1">
      <c r="A13" s="70" t="s">
        <v>58</v>
      </c>
      <c r="B13" s="50" t="s">
        <v>213</v>
      </c>
      <c r="C13" s="49" t="s">
        <v>342</v>
      </c>
      <c r="D13" s="51">
        <v>-12000000</v>
      </c>
      <c r="E13" s="51">
        <v>0</v>
      </c>
      <c r="F13" s="58">
        <f t="shared" si="0"/>
        <v>-12000000</v>
      </c>
    </row>
    <row r="14" spans="1:6" ht="12.75">
      <c r="A14" s="185" t="s">
        <v>340</v>
      </c>
      <c r="B14" s="52" t="s">
        <v>210</v>
      </c>
      <c r="C14" s="53"/>
      <c r="D14" s="54">
        <f>D16+D20</f>
        <v>305083</v>
      </c>
      <c r="E14" s="54">
        <f>E16+E20</f>
        <v>-955652.3199999966</v>
      </c>
      <c r="F14" s="54">
        <f t="shared" si="0"/>
        <v>1260735.3199999966</v>
      </c>
    </row>
    <row r="15" spans="1:6" ht="23.25" customHeight="1">
      <c r="A15" s="70" t="s">
        <v>340</v>
      </c>
      <c r="B15" s="50" t="s">
        <v>210</v>
      </c>
      <c r="C15" s="49" t="s">
        <v>341</v>
      </c>
      <c r="D15" s="58">
        <f>D14</f>
        <v>305083</v>
      </c>
      <c r="E15" s="58">
        <f>E14</f>
        <v>-955652.3199999966</v>
      </c>
      <c r="F15" s="58">
        <f t="shared" si="0"/>
        <v>1260735.3199999966</v>
      </c>
    </row>
    <row r="16" spans="1:6" ht="21.75" customHeight="1">
      <c r="A16" s="185" t="s">
        <v>338</v>
      </c>
      <c r="B16" s="52" t="s">
        <v>214</v>
      </c>
      <c r="C16" s="53" t="s">
        <v>339</v>
      </c>
      <c r="D16" s="54">
        <f>D17</f>
        <v>-58523700</v>
      </c>
      <c r="E16" s="54">
        <f>E17</f>
        <v>-19098984.33</v>
      </c>
      <c r="F16" s="54">
        <f t="shared" si="0"/>
        <v>-39424715.67</v>
      </c>
    </row>
    <row r="17" spans="1:6" ht="26.25" customHeight="1">
      <c r="A17" s="70" t="s">
        <v>59</v>
      </c>
      <c r="B17" s="50" t="s">
        <v>214</v>
      </c>
      <c r="C17" s="49" t="s">
        <v>337</v>
      </c>
      <c r="D17" s="259">
        <v>-58523700</v>
      </c>
      <c r="E17" s="259">
        <v>-19098984.33</v>
      </c>
      <c r="F17" s="58">
        <f t="shared" si="0"/>
        <v>-39424715.67</v>
      </c>
    </row>
    <row r="18" spans="1:6" ht="21.75" customHeight="1">
      <c r="A18" s="70" t="s">
        <v>352</v>
      </c>
      <c r="B18" s="50" t="s">
        <v>214</v>
      </c>
      <c r="C18" s="49" t="s">
        <v>336</v>
      </c>
      <c r="D18" s="58">
        <f>D17</f>
        <v>-58523700</v>
      </c>
      <c r="E18" s="58">
        <f>E17</f>
        <v>-19098984.33</v>
      </c>
      <c r="F18" s="58">
        <f t="shared" si="0"/>
        <v>-39424715.67</v>
      </c>
    </row>
    <row r="19" spans="1:6" ht="25.5" customHeight="1">
      <c r="A19" s="70" t="s">
        <v>352</v>
      </c>
      <c r="B19" s="50" t="s">
        <v>214</v>
      </c>
      <c r="C19" s="49" t="s">
        <v>334</v>
      </c>
      <c r="D19" s="256">
        <f>D17</f>
        <v>-58523700</v>
      </c>
      <c r="E19" s="263">
        <f>E17</f>
        <v>-19098984.33</v>
      </c>
      <c r="F19" s="51" t="s">
        <v>216</v>
      </c>
    </row>
    <row r="20" spans="1:6" ht="18" customHeight="1">
      <c r="A20" s="185" t="s">
        <v>332</v>
      </c>
      <c r="B20" s="52" t="s">
        <v>215</v>
      </c>
      <c r="C20" s="53" t="s">
        <v>333</v>
      </c>
      <c r="D20" s="54">
        <f>D21</f>
        <v>58828783</v>
      </c>
      <c r="E20" s="54">
        <f>E21</f>
        <v>18143332.01</v>
      </c>
      <c r="F20" s="54">
        <f>D20-E20</f>
        <v>40685450.989999995</v>
      </c>
    </row>
    <row r="21" spans="1:6" ht="25.5" customHeight="1">
      <c r="A21" s="70" t="s">
        <v>330</v>
      </c>
      <c r="B21" s="50" t="s">
        <v>215</v>
      </c>
      <c r="C21" s="49" t="s">
        <v>331</v>
      </c>
      <c r="D21" s="259">
        <v>58828783</v>
      </c>
      <c r="E21" s="259">
        <v>18143332.01</v>
      </c>
      <c r="F21" s="58" t="s">
        <v>216</v>
      </c>
    </row>
    <row r="22" spans="1:6" ht="21" customHeight="1">
      <c r="A22" s="70" t="s">
        <v>335</v>
      </c>
      <c r="B22" s="50" t="s">
        <v>215</v>
      </c>
      <c r="C22" s="49" t="s">
        <v>329</v>
      </c>
      <c r="D22" s="58">
        <f>D21</f>
        <v>58828783</v>
      </c>
      <c r="E22" s="58">
        <f>E21</f>
        <v>18143332.01</v>
      </c>
      <c r="F22" s="58" t="s">
        <v>216</v>
      </c>
    </row>
    <row r="23" spans="1:6" ht="21" customHeight="1">
      <c r="A23" s="70" t="s">
        <v>335</v>
      </c>
      <c r="B23" s="50" t="s">
        <v>215</v>
      </c>
      <c r="C23" s="49" t="s">
        <v>328</v>
      </c>
      <c r="D23" s="256">
        <f>D21</f>
        <v>58828783</v>
      </c>
      <c r="E23" s="262">
        <f>E21</f>
        <v>18143332.01</v>
      </c>
      <c r="F23" s="51" t="s">
        <v>216</v>
      </c>
    </row>
    <row r="24" spans="1:6" ht="12.75" customHeight="1">
      <c r="A24" s="17"/>
      <c r="B24" s="20"/>
      <c r="C24" s="14"/>
      <c r="D24" s="14"/>
      <c r="E24" s="155"/>
      <c r="F24" s="14"/>
    </row>
    <row r="25" spans="1:6" ht="12.75" customHeight="1">
      <c r="A25" s="12" t="s">
        <v>449</v>
      </c>
      <c r="B25" s="506"/>
      <c r="C25" s="506"/>
      <c r="D25" s="506"/>
      <c r="E25" s="14"/>
      <c r="F25" s="14"/>
    </row>
    <row r="26" spans="1:6" ht="9" customHeight="1">
      <c r="A26" s="7"/>
      <c r="B26" s="20"/>
      <c r="C26" s="14"/>
      <c r="D26" s="14"/>
      <c r="E26" s="14"/>
      <c r="F26" s="14"/>
    </row>
    <row r="27" spans="1:6" ht="15" customHeight="1">
      <c r="A27" s="7" t="s">
        <v>450</v>
      </c>
      <c r="B27" s="20"/>
      <c r="C27" s="14"/>
      <c r="D27" s="14"/>
      <c r="E27" s="14"/>
      <c r="F27" s="14"/>
    </row>
    <row r="28" spans="1:6" ht="9.75" customHeight="1">
      <c r="A28" s="7" t="s">
        <v>451</v>
      </c>
      <c r="B28" s="20"/>
      <c r="C28" s="14"/>
      <c r="D28" s="14"/>
      <c r="E28" s="14"/>
      <c r="F28" s="14"/>
    </row>
    <row r="29" spans="1:6" ht="21.75" customHeight="1">
      <c r="A29" s="267" t="s">
        <v>452</v>
      </c>
      <c r="B29" s="20"/>
      <c r="C29" s="14"/>
      <c r="D29" s="14"/>
      <c r="E29" s="14"/>
      <c r="F29" s="14"/>
    </row>
    <row r="30" spans="1:6" ht="12.75" customHeight="1">
      <c r="A30" s="17"/>
      <c r="B30" s="20"/>
      <c r="C30" s="14"/>
      <c r="D30" s="14"/>
      <c r="E30" s="14"/>
      <c r="F30" s="14"/>
    </row>
    <row r="31" spans="1:6" ht="12.75" customHeight="1">
      <c r="A31" s="17"/>
      <c r="B31" s="20"/>
      <c r="C31" s="14"/>
      <c r="D31" s="14"/>
      <c r="E31" s="14"/>
      <c r="F31" s="14"/>
    </row>
    <row r="32" spans="1:6" ht="12.75" customHeight="1">
      <c r="A32" s="17"/>
      <c r="B32" s="20"/>
      <c r="C32" s="14"/>
      <c r="D32" s="14"/>
      <c r="E32" s="14"/>
      <c r="F32" s="14"/>
    </row>
    <row r="33" spans="1:6" ht="12.75" customHeight="1">
      <c r="A33" s="17"/>
      <c r="B33" s="20"/>
      <c r="C33" s="14"/>
      <c r="D33" s="14"/>
      <c r="E33" s="14"/>
      <c r="F33" s="14"/>
    </row>
    <row r="34" spans="1:6" ht="22.5" customHeight="1">
      <c r="A34" s="17"/>
      <c r="B34" s="20"/>
      <c r="C34" s="14"/>
      <c r="D34" s="14"/>
      <c r="E34" s="14"/>
      <c r="F34" s="14"/>
    </row>
    <row r="35" spans="1:4" ht="11.25" customHeight="1">
      <c r="A35" s="7"/>
      <c r="B35" s="7"/>
      <c r="C35" s="12"/>
      <c r="D35" s="22"/>
    </row>
    <row r="36" spans="1:4" ht="11.25" customHeight="1">
      <c r="A36" s="7"/>
      <c r="B36" s="7"/>
      <c r="C36" s="12"/>
      <c r="D36" s="22"/>
    </row>
    <row r="37" spans="1:4" ht="11.25" customHeight="1">
      <c r="A37" s="7"/>
      <c r="B37" s="7"/>
      <c r="C37" s="12"/>
      <c r="D37" s="22"/>
    </row>
    <row r="38" spans="1:4" ht="11.25" customHeight="1">
      <c r="A38" s="7"/>
      <c r="B38" s="7"/>
      <c r="C38" s="12"/>
      <c r="D38" s="22"/>
    </row>
    <row r="39" spans="1:4" ht="11.25" customHeight="1">
      <c r="A39" s="7"/>
      <c r="B39" s="7"/>
      <c r="C39" s="12"/>
      <c r="D39" s="22"/>
    </row>
    <row r="40" spans="1:4" ht="11.25" customHeight="1">
      <c r="A40" s="7"/>
      <c r="B40" s="7"/>
      <c r="C40" s="12"/>
      <c r="D40" s="22"/>
    </row>
    <row r="41" spans="1:4" ht="11.25" customHeight="1">
      <c r="A41" s="7"/>
      <c r="B41" s="7"/>
      <c r="C41" s="12"/>
      <c r="D41" s="22"/>
    </row>
    <row r="42" spans="1:4" ht="11.25" customHeight="1">
      <c r="A42" s="7"/>
      <c r="B42" s="7"/>
      <c r="C42" s="12"/>
      <c r="D42" s="22"/>
    </row>
    <row r="43" spans="1:4" ht="11.25" customHeight="1">
      <c r="A43" s="7"/>
      <c r="B43" s="7"/>
      <c r="C43" s="12"/>
      <c r="D43" s="22"/>
    </row>
    <row r="44" spans="1:4" ht="11.25" customHeight="1">
      <c r="A44" s="7"/>
      <c r="B44" s="7"/>
      <c r="C44" s="12"/>
      <c r="D44" s="22"/>
    </row>
    <row r="45" spans="1:4" ht="11.25" customHeight="1">
      <c r="A45" s="7"/>
      <c r="B45" s="7"/>
      <c r="C45" s="12"/>
      <c r="D45" s="22"/>
    </row>
    <row r="46" spans="1:4" ht="11.25" customHeight="1">
      <c r="A46" s="7"/>
      <c r="B46" s="7"/>
      <c r="C46" s="12"/>
      <c r="D46" s="22"/>
    </row>
    <row r="47" spans="1:4" ht="11.25" customHeight="1">
      <c r="A47" s="7"/>
      <c r="B47" s="7"/>
      <c r="C47" s="12"/>
      <c r="D47" s="22"/>
    </row>
    <row r="48" spans="1:4" ht="11.25" customHeight="1">
      <c r="A48" s="7"/>
      <c r="B48" s="7"/>
      <c r="C48" s="12"/>
      <c r="D48" s="22"/>
    </row>
    <row r="49" spans="1:4" ht="11.25" customHeight="1">
      <c r="A49" s="7"/>
      <c r="B49" s="7"/>
      <c r="C49" s="12"/>
      <c r="D49" s="22"/>
    </row>
    <row r="50" spans="1:4" ht="11.25" customHeight="1">
      <c r="A50" s="7"/>
      <c r="B50" s="7"/>
      <c r="C50" s="12"/>
      <c r="D50" s="22"/>
    </row>
    <row r="51" spans="1:4" ht="11.25" customHeight="1">
      <c r="A51" s="7"/>
      <c r="B51" s="7"/>
      <c r="C51" s="12"/>
      <c r="D51" s="22"/>
    </row>
    <row r="52" spans="1:4" ht="11.25" customHeight="1">
      <c r="A52" s="7"/>
      <c r="B52" s="7"/>
      <c r="C52" s="12"/>
      <c r="D52" s="22"/>
    </row>
    <row r="53" spans="1:4" ht="11.25" customHeight="1">
      <c r="A53" s="7"/>
      <c r="B53" s="7"/>
      <c r="C53" s="12"/>
      <c r="D53" s="22"/>
    </row>
    <row r="54" spans="1:4" ht="11.25" customHeight="1">
      <c r="A54" s="7"/>
      <c r="B54" s="7"/>
      <c r="C54" s="12"/>
      <c r="D54" s="22"/>
    </row>
    <row r="55" ht="23.25" customHeight="1">
      <c r="A55" s="7"/>
    </row>
    <row r="56" ht="9.75" customHeight="1"/>
    <row r="57" spans="1:3" ht="12.75" customHeight="1">
      <c r="A57" s="12"/>
      <c r="B57" s="12"/>
      <c r="C57" s="3"/>
    </row>
  </sheetData>
  <sheetProtection/>
  <printOptions/>
  <pageMargins left="0.7874015748031497" right="0.5905511811023623" top="0.3937007874015748" bottom="0.1968503937007874" header="0" footer="0"/>
  <pageSetup fitToHeight="1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Samsung</cp:lastModifiedBy>
  <cp:lastPrinted>2015-07-01T08:48:34Z</cp:lastPrinted>
  <dcterms:created xsi:type="dcterms:W3CDTF">1999-06-18T11:49:53Z</dcterms:created>
  <dcterms:modified xsi:type="dcterms:W3CDTF">2016-11-11T11:32:50Z</dcterms:modified>
  <cp:category/>
  <cp:version/>
  <cp:contentType/>
  <cp:contentStatus/>
</cp:coreProperties>
</file>